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760" activeTab="0"/>
  </bookViews>
  <sheets>
    <sheet name="СОШ Амир" sheetId="1" r:id="rId1"/>
  </sheets>
  <definedNames>
    <definedName name="_xlfn.IFERROR" hidden="1">#NAME?</definedName>
    <definedName name="_xlnm.Print_Titles" localSheetId="0">'СОШ Амир'!$4:$9</definedName>
  </definedNames>
  <calcPr fullCalcOnLoad="1"/>
</workbook>
</file>

<file path=xl/sharedStrings.xml><?xml version="1.0" encoding="utf-8"?>
<sst xmlns="http://schemas.openxmlformats.org/spreadsheetml/2006/main" count="209" uniqueCount="137">
  <si>
    <t>Наименование показателя</t>
  </si>
  <si>
    <t>Справочно:</t>
  </si>
  <si>
    <t xml:space="preserve"> " __________ "   _________________________________  20 ____ г.</t>
  </si>
  <si>
    <t>Код анали­тики</t>
  </si>
  <si>
    <t>по лицевым счетам, открытым</t>
  </si>
  <si>
    <t>в финансовом органе</t>
  </si>
  <si>
    <t>на оказание муниц.услуг (МУ)</t>
  </si>
  <si>
    <t>на содержание имущества (И)</t>
  </si>
  <si>
    <t xml:space="preserve">Планируемый остаток средств на начало планируемого года </t>
  </si>
  <si>
    <t>х</t>
  </si>
  <si>
    <t xml:space="preserve">Поступления, всего:      </t>
  </si>
  <si>
    <t xml:space="preserve">в том числе:             </t>
  </si>
  <si>
    <t>Оплата труда и начисления на выплаты по оплате труда,</t>
  </si>
  <si>
    <t>всего</t>
  </si>
  <si>
    <t xml:space="preserve">из них:  </t>
  </si>
  <si>
    <t xml:space="preserve">Прочие выплаты </t>
  </si>
  <si>
    <t xml:space="preserve">Начисления на выплаты по оплате труда </t>
  </si>
  <si>
    <t xml:space="preserve">Приобретение работ, услуг, всего      </t>
  </si>
  <si>
    <t xml:space="preserve">из них: </t>
  </si>
  <si>
    <t xml:space="preserve">Услуги связи             </t>
  </si>
  <si>
    <t xml:space="preserve">Транспортные услуги      </t>
  </si>
  <si>
    <t xml:space="preserve">Коммунальные услуги      </t>
  </si>
  <si>
    <t>в т.ч.</t>
  </si>
  <si>
    <t>Оплата услуг отопления (тэц)</t>
  </si>
  <si>
    <t>1223.1</t>
  </si>
  <si>
    <t>Оплата услуг печного отопления</t>
  </si>
  <si>
    <t>1223.2</t>
  </si>
  <si>
    <t>Оплата услуг горячего водоснабжения</t>
  </si>
  <si>
    <t>1223.3</t>
  </si>
  <si>
    <t>Оплата услуг холодного водоснабжения</t>
  </si>
  <si>
    <t>1223.4</t>
  </si>
  <si>
    <t>Оплата услуг потребления газа</t>
  </si>
  <si>
    <t>1223.5</t>
  </si>
  <si>
    <t>Оплата услуг потребления электроэнергии</t>
  </si>
  <si>
    <t>1223.6</t>
  </si>
  <si>
    <t>Оплата услуг канализации, ассенизации, водоотведения</t>
  </si>
  <si>
    <t>1223.7</t>
  </si>
  <si>
    <t>Другие расходы по оплате коммунальных услуг</t>
  </si>
  <si>
    <t>1223.8</t>
  </si>
  <si>
    <t xml:space="preserve">Арендная плата за пользование имуществом      </t>
  </si>
  <si>
    <t xml:space="preserve">Работы, услуги по содержанию имущества       </t>
  </si>
  <si>
    <t>Текущий ремонт (ремонт)</t>
  </si>
  <si>
    <t>1225.2</t>
  </si>
  <si>
    <t>Капитальный ремонт</t>
  </si>
  <si>
    <t>1225.3</t>
  </si>
  <si>
    <t>Другие расходы по содержанию имущества</t>
  </si>
  <si>
    <t>1225.6</t>
  </si>
  <si>
    <t xml:space="preserve">Прочие работы, услуги    </t>
  </si>
  <si>
    <t xml:space="preserve">Социальное обеспечение,  </t>
  </si>
  <si>
    <t xml:space="preserve">всего                    </t>
  </si>
  <si>
    <t xml:space="preserve">из них:                  </t>
  </si>
  <si>
    <t xml:space="preserve">Пособия по социальной помощи населению     </t>
  </si>
  <si>
    <t xml:space="preserve">Пенсии, пособия, выплачиваемые организациями сектора государственного управления               </t>
  </si>
  <si>
    <t xml:space="preserve">Прочие расходы           </t>
  </si>
  <si>
    <t xml:space="preserve">Расходы по приобретению нефинансовых активов, всего           </t>
  </si>
  <si>
    <t>Основные средства</t>
  </si>
  <si>
    <t>Капитальное строительство</t>
  </si>
  <si>
    <t>1310.1</t>
  </si>
  <si>
    <t>Иные расходы, связанные с увеличением стоимости основных средств</t>
  </si>
  <si>
    <t>1310.2</t>
  </si>
  <si>
    <t>Нематериальные активы</t>
  </si>
  <si>
    <t>Непроизведенные активы</t>
  </si>
  <si>
    <t>Материальные запасы</t>
  </si>
  <si>
    <t>Иные расходы, связанные с увеличением стоимости материальных запасов</t>
  </si>
  <si>
    <t>1340.3</t>
  </si>
  <si>
    <t xml:space="preserve">Объем публичных обязательств, всего </t>
  </si>
  <si>
    <r>
      <t>Выплаты, всего:</t>
    </r>
    <r>
      <rPr>
        <sz val="14"/>
        <rFont val="Times New Roman"/>
        <family val="1"/>
      </rPr>
      <t xml:space="preserve">          </t>
    </r>
  </si>
  <si>
    <t>Прочие продукты питания</t>
  </si>
  <si>
    <t>__________________</t>
  </si>
  <si>
    <t xml:space="preserve">Заработная плата </t>
  </si>
  <si>
    <t>Руководитель бюджетного учреждения</t>
  </si>
  <si>
    <t xml:space="preserve">                ( подпись)                                            (расшифровка подписи)</t>
  </si>
  <si>
    <t xml:space="preserve">Субсидии на выполнение муниципального задания </t>
  </si>
  <si>
    <t>2015 год</t>
  </si>
  <si>
    <t>Итого</t>
  </si>
  <si>
    <t>1212.1</t>
  </si>
  <si>
    <t>1212.2</t>
  </si>
  <si>
    <t>1212.3</t>
  </si>
  <si>
    <t>Выплаты специалистам, проживающим и работающим в сельской местности и рабочих поселках</t>
  </si>
  <si>
    <t>Выплаты педагогическим работникам на приобретение книгоиздательской продукции и периодических изданий</t>
  </si>
  <si>
    <t>Другие выплаты</t>
  </si>
  <si>
    <t>1225.1</t>
  </si>
  <si>
    <t>Содержание в чистоте помещений, зданий, дворов, иного имущества</t>
  </si>
  <si>
    <t>1225.4</t>
  </si>
  <si>
    <t>1225.5</t>
  </si>
  <si>
    <t>Противопожарные мероприятия, связанные с содержанием имущества</t>
  </si>
  <si>
    <t>Пусконаладочные работы</t>
  </si>
  <si>
    <t>1226.2</t>
  </si>
  <si>
    <t>1226.3</t>
  </si>
  <si>
    <t>1226.4</t>
  </si>
  <si>
    <t>1226.5</t>
  </si>
  <si>
    <t>1226.10</t>
  </si>
  <si>
    <t>1226.6</t>
  </si>
  <si>
    <t>1226.7</t>
  </si>
  <si>
    <t>1226.8</t>
  </si>
  <si>
    <t>1226.9</t>
  </si>
  <si>
    <t>Иные работы и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</si>
  <si>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</si>
  <si>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Проектно-изыскательные работы</t>
  </si>
  <si>
    <t>Монтажные работы</t>
  </si>
  <si>
    <t>Услуги по охране (в том числе вневедомственной и пожарной)</t>
  </si>
  <si>
    <t>Услуги по страхованию</t>
  </si>
  <si>
    <t>Услуги в области информационных технологий</t>
  </si>
  <si>
    <t>Типографические работы, услуги</t>
  </si>
  <si>
    <t>Медицинские услуги, и санитарно-эпидемиологические работы и услуги (не связанные с содержанием имущества)</t>
  </si>
  <si>
    <t>1290.2</t>
  </si>
  <si>
    <t>1290.1.1</t>
  </si>
  <si>
    <t>1290.1.2</t>
  </si>
  <si>
    <t>1290.8</t>
  </si>
  <si>
    <t>Уплата налогов, входящих в группу налога на имущества</t>
  </si>
  <si>
    <t>Уплата иных налогов</t>
  </si>
  <si>
    <t>Выплата стипендий</t>
  </si>
  <si>
    <t>Иные расходы, относящиеся к прочим</t>
  </si>
  <si>
    <t>Субсидия на иные цели</t>
  </si>
  <si>
    <t>на иные цели</t>
  </si>
  <si>
    <t>Х</t>
  </si>
  <si>
    <t>приносящей доход деятельности</t>
  </si>
  <si>
    <t>Всего (гр.6+7+8)</t>
  </si>
  <si>
    <t>2014 год</t>
  </si>
  <si>
    <t>Всего (гр.12+13+14)</t>
  </si>
  <si>
    <t xml:space="preserve">субсидия на выполнение муниципального  задания                                                                                                                           </t>
  </si>
  <si>
    <t>субсидия</t>
  </si>
  <si>
    <t>гр.03 (внебюдж)</t>
  </si>
  <si>
    <t>Всего (гр.18+19+20)</t>
  </si>
  <si>
    <t>Потсупления от иной приносящей доход деятельности, в том числе</t>
  </si>
  <si>
    <t>3039905005/792/0000/180</t>
  </si>
  <si>
    <t>…..</t>
  </si>
  <si>
    <t>КБК 0702\775\4362103\611\</t>
  </si>
  <si>
    <t>контактный телефон  2-22-83</t>
  </si>
  <si>
    <t>Туктаров Р.Ф,</t>
  </si>
  <si>
    <t>011-1132 КБК 1003\775\5058544\612</t>
  </si>
  <si>
    <t>011-1122 КБК 0702\775\4219901\611</t>
  </si>
  <si>
    <t>2016 год</t>
  </si>
  <si>
    <t>Гл бухгалтер</t>
  </si>
  <si>
    <t>Файзуллина З.Ф.</t>
  </si>
  <si>
    <t>План финансово-хозяйственной деятельности бюджетного муниципального учреждения   МБОУ СОШ  с.Амирово на 2014  год и плановый период 2015-2016 годы</t>
  </si>
  <si>
    <t>гр 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</si>
</sst>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_р_."/>
    <numFmt numFmtId="171" formatCode="#,##0.000"/>
    <numFmt numFmtId="172" formatCode="0.00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Border="1" applyAlignment="1" applyProtection="1">
      <alignment vertical="top" wrapText="1"/>
      <protection locked="0"/>
    </xf>
    <xf numFmtId="0" fontId="24" fillId="0" borderId="11" xfId="0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 applyProtection="1">
      <alignment vertical="top" wrapText="1"/>
      <protection locked="0"/>
    </xf>
    <xf numFmtId="0" fontId="25" fillId="0" borderId="13" xfId="0" applyFont="1" applyBorder="1" applyAlignment="1" applyProtection="1">
      <alignment horizontal="center" vertical="top" wrapText="1"/>
      <protection locked="0"/>
    </xf>
    <xf numFmtId="0" fontId="24" fillId="0" borderId="12" xfId="0" applyFont="1" applyBorder="1" applyAlignment="1" applyProtection="1">
      <alignment vertical="top" wrapText="1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24" fillId="0" borderId="13" xfId="0" applyFont="1" applyBorder="1" applyAlignment="1" applyProtection="1">
      <alignment horizontal="center" vertical="top" wrapText="1"/>
      <protection/>
    </xf>
    <xf numFmtId="2" fontId="24" fillId="0" borderId="13" xfId="0" applyNumberFormat="1" applyFont="1" applyFill="1" applyBorder="1" applyAlignment="1" applyProtection="1">
      <alignment horizontal="center" vertical="top" wrapText="1"/>
      <protection/>
    </xf>
    <xf numFmtId="1" fontId="24" fillId="0" borderId="13" xfId="0" applyNumberFormat="1" applyFont="1" applyBorder="1" applyAlignment="1" applyProtection="1">
      <alignment horizontal="center" vertical="top" wrapText="1"/>
      <protection/>
    </xf>
    <xf numFmtId="2" fontId="24" fillId="0" borderId="13" xfId="0" applyNumberFormat="1" applyFont="1" applyBorder="1" applyAlignment="1" applyProtection="1">
      <alignment vertical="top" wrapText="1"/>
      <protection/>
    </xf>
    <xf numFmtId="0" fontId="24" fillId="0" borderId="14" xfId="0" applyFont="1" applyBorder="1" applyAlignment="1" applyProtection="1">
      <alignment vertical="top" wrapText="1"/>
      <protection locked="0"/>
    </xf>
    <xf numFmtId="0" fontId="24" fillId="0" borderId="15" xfId="0" applyFont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4" fillId="0" borderId="1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center" vertical="top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4" fillId="0" borderId="13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4" fillId="0" borderId="17" xfId="0" applyFont="1" applyBorder="1" applyAlignment="1" applyProtection="1">
      <alignment vertical="top" wrapText="1"/>
      <protection locked="0"/>
    </xf>
    <xf numFmtId="0" fontId="24" fillId="0" borderId="18" xfId="0" applyFont="1" applyBorder="1" applyAlignment="1" applyProtection="1">
      <alignment horizontal="center" vertical="top" wrapText="1"/>
      <protection locked="0"/>
    </xf>
    <xf numFmtId="0" fontId="24" fillId="0" borderId="12" xfId="0" applyFont="1" applyFill="1" applyBorder="1" applyAlignment="1" applyProtection="1">
      <alignment vertical="top" wrapText="1"/>
      <protection locked="0"/>
    </xf>
    <xf numFmtId="0" fontId="24" fillId="0" borderId="12" xfId="0" applyFont="1" applyFill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 applyProtection="1">
      <alignment horizontal="center" vertical="top" wrapText="1"/>
      <protection locked="0"/>
    </xf>
    <xf numFmtId="0" fontId="24" fillId="0" borderId="14" xfId="0" applyFont="1" applyFill="1" applyBorder="1" applyAlignment="1" applyProtection="1">
      <alignment vertical="top" wrapText="1"/>
      <protection locked="0"/>
    </xf>
    <xf numFmtId="0" fontId="2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2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3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3" xfId="0" applyFont="1" applyBorder="1" applyAlignment="1" applyProtection="1">
      <alignment horizontal="center" vertical="top" wrapText="1"/>
      <protection locked="0"/>
    </xf>
    <xf numFmtId="0" fontId="27" fillId="0" borderId="21" xfId="0" applyFont="1" applyBorder="1" applyAlignment="1" applyProtection="1">
      <alignment horizontal="center" vertical="top" wrapText="1"/>
      <protection locked="0"/>
    </xf>
    <xf numFmtId="0" fontId="27" fillId="0" borderId="15" xfId="0" applyFont="1" applyBorder="1" applyAlignment="1" applyProtection="1">
      <alignment horizontal="center" vertical="top" wrapText="1"/>
      <protection locked="0"/>
    </xf>
    <xf numFmtId="0" fontId="27" fillId="0" borderId="22" xfId="0" applyFont="1" applyBorder="1" applyAlignment="1" applyProtection="1">
      <alignment horizontal="center" vertical="top" wrapText="1"/>
      <protection locked="0"/>
    </xf>
    <xf numFmtId="0" fontId="27" fillId="0" borderId="20" xfId="0" applyFont="1" applyBorder="1" applyAlignment="1" applyProtection="1">
      <alignment horizontal="center" vertical="top" wrapText="1"/>
      <protection locked="0"/>
    </xf>
    <xf numFmtId="0" fontId="27" fillId="0" borderId="17" xfId="0" applyFont="1" applyBorder="1" applyAlignment="1" applyProtection="1">
      <alignment horizontal="center" vertical="top" wrapText="1"/>
      <protection locked="0"/>
    </xf>
    <xf numFmtId="0" fontId="27" fillId="0" borderId="18" xfId="0" applyFont="1" applyBorder="1" applyAlignment="1" applyProtection="1">
      <alignment horizontal="center" vertical="top" wrapText="1"/>
      <protection locked="0"/>
    </xf>
    <xf numFmtId="0" fontId="27" fillId="0" borderId="23" xfId="0" applyFont="1" applyBorder="1" applyAlignment="1" applyProtection="1">
      <alignment horizontal="center" vertical="top" wrapText="1"/>
      <protection locked="0"/>
    </xf>
    <xf numFmtId="0" fontId="27" fillId="0" borderId="24" xfId="0" applyFont="1" applyBorder="1" applyAlignment="1" applyProtection="1">
      <alignment horizontal="center" vertical="top" wrapText="1"/>
      <protection locked="0"/>
    </xf>
    <xf numFmtId="0" fontId="27" fillId="0" borderId="13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Fill="1" applyBorder="1" applyAlignment="1" applyProtection="1">
      <alignment vertical="top" wrapText="1"/>
      <protection locked="0"/>
    </xf>
    <xf numFmtId="3" fontId="25" fillId="0" borderId="11" xfId="0" applyNumberFormat="1" applyFont="1" applyBorder="1" applyAlignment="1" applyProtection="1">
      <alignment horizontal="center" vertical="top" wrapText="1"/>
      <protection locked="0"/>
    </xf>
    <xf numFmtId="3" fontId="25" fillId="0" borderId="13" xfId="0" applyNumberFormat="1" applyFont="1" applyBorder="1" applyAlignment="1" applyProtection="1">
      <alignment horizontal="center" vertical="top" wrapText="1"/>
      <protection locked="0"/>
    </xf>
    <xf numFmtId="3" fontId="25" fillId="0" borderId="22" xfId="0" applyNumberFormat="1" applyFont="1" applyBorder="1" applyAlignment="1" applyProtection="1">
      <alignment horizontal="center" vertical="top" wrapText="1"/>
      <protection locked="0"/>
    </xf>
    <xf numFmtId="3" fontId="25" fillId="0" borderId="13" xfId="0" applyNumberFormat="1" applyFont="1" applyBorder="1" applyAlignment="1" applyProtection="1">
      <alignment horizontal="center" vertical="top" wrapText="1"/>
      <protection/>
    </xf>
    <xf numFmtId="3" fontId="25" fillId="0" borderId="22" xfId="0" applyNumberFormat="1" applyFont="1" applyBorder="1" applyAlignment="1" applyProtection="1">
      <alignment horizontal="center" vertical="top" wrapText="1"/>
      <protection/>
    </xf>
    <xf numFmtId="3" fontId="25" fillId="0" borderId="18" xfId="0" applyNumberFormat="1" applyFont="1" applyBorder="1" applyAlignment="1" applyProtection="1">
      <alignment horizontal="center" vertical="top" wrapText="1"/>
      <protection/>
    </xf>
    <xf numFmtId="3" fontId="25" fillId="0" borderId="24" xfId="0" applyNumberFormat="1" applyFont="1" applyBorder="1" applyAlignment="1" applyProtection="1">
      <alignment horizontal="center" vertical="top" wrapText="1"/>
      <protection/>
    </xf>
    <xf numFmtId="3" fontId="25" fillId="0" borderId="20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 applyProtection="1">
      <alignment vertical="top" wrapText="1"/>
      <protection locked="0"/>
    </xf>
    <xf numFmtId="3" fontId="25" fillId="0" borderId="26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3" fontId="25" fillId="0" borderId="11" xfId="0" applyNumberFormat="1" applyFont="1" applyBorder="1" applyAlignment="1" applyProtection="1">
      <alignment horizontal="center" vertical="top" wrapText="1"/>
      <protection/>
    </xf>
    <xf numFmtId="3" fontId="25" fillId="0" borderId="27" xfId="0" applyNumberFormat="1" applyFont="1" applyBorder="1" applyAlignment="1" applyProtection="1">
      <alignment horizontal="center" vertical="top" wrapText="1"/>
      <protection/>
    </xf>
    <xf numFmtId="3" fontId="25" fillId="0" borderId="18" xfId="0" applyNumberFormat="1" applyFont="1" applyBorder="1" applyAlignment="1" applyProtection="1">
      <alignment horizontal="center" vertical="top" wrapText="1"/>
      <protection locked="0"/>
    </xf>
    <xf numFmtId="3" fontId="25" fillId="0" borderId="15" xfId="0" applyNumberFormat="1" applyFont="1" applyBorder="1" applyAlignment="1" applyProtection="1">
      <alignment horizontal="center" vertical="top" wrapText="1"/>
      <protection/>
    </xf>
    <xf numFmtId="3" fontId="25" fillId="0" borderId="28" xfId="0" applyNumberFormat="1" applyFont="1" applyBorder="1" applyAlignment="1" applyProtection="1">
      <alignment horizontal="center" vertical="top" wrapText="1"/>
      <protection/>
    </xf>
    <xf numFmtId="3" fontId="25" fillId="0" borderId="13" xfId="0" applyNumberFormat="1" applyFont="1" applyFill="1" applyBorder="1" applyAlignment="1" applyProtection="1">
      <alignment horizontal="center" vertical="top" wrapText="1"/>
      <protection/>
    </xf>
    <xf numFmtId="3" fontId="25" fillId="0" borderId="21" xfId="0" applyNumberFormat="1" applyFont="1" applyBorder="1" applyAlignment="1" applyProtection="1">
      <alignment horizontal="center" vertical="top" wrapText="1"/>
      <protection/>
    </xf>
    <xf numFmtId="3" fontId="25" fillId="0" borderId="13" xfId="0" applyNumberFormat="1" applyFont="1" applyBorder="1" applyAlignment="1" applyProtection="1">
      <alignment vertical="top" wrapText="1"/>
      <protection/>
    </xf>
    <xf numFmtId="3" fontId="25" fillId="0" borderId="21" xfId="0" applyNumberFormat="1" applyFont="1" applyBorder="1" applyAlignment="1" applyProtection="1">
      <alignment vertical="top" wrapText="1"/>
      <protection/>
    </xf>
    <xf numFmtId="3" fontId="25" fillId="0" borderId="22" xfId="0" applyNumberFormat="1" applyFont="1" applyBorder="1" applyAlignment="1" applyProtection="1">
      <alignment vertical="top" wrapText="1"/>
      <protection/>
    </xf>
    <xf numFmtId="3" fontId="25" fillId="0" borderId="13" xfId="0" applyNumberFormat="1" applyFont="1" applyFill="1" applyBorder="1" applyAlignment="1" applyProtection="1">
      <alignment horizontal="center" vertical="top" wrapText="1"/>
      <protection locked="0"/>
    </xf>
    <xf numFmtId="3" fontId="25" fillId="0" borderId="21" xfId="0" applyNumberFormat="1" applyFont="1" applyFill="1" applyBorder="1" applyAlignment="1" applyProtection="1">
      <alignment horizontal="center" vertical="top" wrapText="1"/>
      <protection/>
    </xf>
    <xf numFmtId="3" fontId="25" fillId="0" borderId="22" xfId="0" applyNumberFormat="1" applyFont="1" applyFill="1" applyBorder="1" applyAlignment="1" applyProtection="1">
      <alignment horizontal="center" vertical="top" wrapText="1"/>
      <protection/>
    </xf>
    <xf numFmtId="3" fontId="25" fillId="0" borderId="21" xfId="0" applyNumberFormat="1" applyFont="1" applyFill="1" applyBorder="1" applyAlignment="1" applyProtection="1">
      <alignment horizontal="center" vertical="top" wrapText="1"/>
      <protection locked="0"/>
    </xf>
    <xf numFmtId="3" fontId="25" fillId="0" borderId="22" xfId="0" applyNumberFormat="1" applyFont="1" applyFill="1" applyBorder="1" applyAlignment="1" applyProtection="1">
      <alignment horizontal="center" vertical="top" wrapText="1"/>
      <protection locked="0"/>
    </xf>
    <xf numFmtId="3" fontId="25" fillId="0" borderId="15" xfId="0" applyNumberFormat="1" applyFont="1" applyFill="1" applyBorder="1" applyAlignment="1" applyProtection="1">
      <alignment horizontal="center" vertical="top" wrapText="1"/>
      <protection locked="0"/>
    </xf>
    <xf numFmtId="3" fontId="25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wrapText="1"/>
      <protection/>
    </xf>
    <xf numFmtId="0" fontId="28" fillId="0" borderId="13" xfId="0" applyFont="1" applyBorder="1" applyAlignment="1" applyProtection="1">
      <alignment horizontal="center" vertical="top" wrapText="1"/>
      <protection locked="0"/>
    </xf>
    <xf numFmtId="0" fontId="28" fillId="0" borderId="15" xfId="0" applyFont="1" applyBorder="1" applyAlignment="1" applyProtection="1">
      <alignment horizontal="center" vertical="top" wrapText="1"/>
      <protection locked="0"/>
    </xf>
    <xf numFmtId="0" fontId="28" fillId="0" borderId="22" xfId="0" applyFont="1" applyBorder="1" applyAlignment="1" applyProtection="1">
      <alignment horizontal="center" vertical="top" wrapText="1"/>
      <protection locked="0"/>
    </xf>
    <xf numFmtId="0" fontId="27" fillId="0" borderId="11" xfId="0" applyFont="1" applyBorder="1" applyAlignment="1" applyProtection="1">
      <alignment horizontal="center" wrapText="1"/>
      <protection/>
    </xf>
    <xf numFmtId="0" fontId="27" fillId="0" borderId="27" xfId="0" applyFont="1" applyBorder="1" applyAlignment="1" applyProtection="1">
      <alignment horizontal="center" wrapText="1"/>
      <protection/>
    </xf>
    <xf numFmtId="0" fontId="27" fillId="0" borderId="13" xfId="0" applyFont="1" applyBorder="1" applyAlignment="1" applyProtection="1">
      <alignment horizontal="center"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13" xfId="0" applyFont="1" applyBorder="1" applyAlignment="1" applyProtection="1">
      <alignment horizontal="center" vertical="top" wrapText="1"/>
      <protection locked="0"/>
    </xf>
    <xf numFmtId="0" fontId="27" fillId="0" borderId="21" xfId="0" applyFont="1" applyBorder="1" applyAlignment="1" applyProtection="1">
      <alignment horizontal="center" vertical="top" wrapText="1"/>
      <protection locked="0"/>
    </xf>
    <xf numFmtId="0" fontId="25" fillId="0" borderId="29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4" fillId="0" borderId="30" xfId="0" applyFont="1" applyFill="1" applyBorder="1" applyAlignment="1" applyProtection="1">
      <alignment horizontal="center" wrapText="1"/>
      <protection locked="0"/>
    </xf>
    <xf numFmtId="0" fontId="24" fillId="0" borderId="31" xfId="0" applyFont="1" applyFill="1" applyBorder="1" applyAlignment="1" applyProtection="1">
      <alignment horizontal="center" wrapText="1"/>
      <protection locked="0"/>
    </xf>
    <xf numFmtId="0" fontId="24" fillId="0" borderId="32" xfId="0" applyFont="1" applyFill="1" applyBorder="1" applyAlignment="1" applyProtection="1">
      <alignment horizontal="center" wrapText="1"/>
      <protection locked="0"/>
    </xf>
  </cellXfs>
  <cellStyles count="1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 10" xfId="75"/>
    <cellStyle name="Обычный 2 2 11" xfId="76"/>
    <cellStyle name="Обычный 2 2 12" xfId="77"/>
    <cellStyle name="Обычный 2 2 13" xfId="78"/>
    <cellStyle name="Обычный 2 2 14" xfId="79"/>
    <cellStyle name="Обычный 2 2 15" xfId="80"/>
    <cellStyle name="Обычный 2 2 16" xfId="81"/>
    <cellStyle name="Обычный 2 2 17" xfId="82"/>
    <cellStyle name="Обычный 2 2 18" xfId="83"/>
    <cellStyle name="Обычный 2 2 19" xfId="84"/>
    <cellStyle name="Обычный 2 2 2" xfId="85"/>
    <cellStyle name="Обычный 2 2 20" xfId="86"/>
    <cellStyle name="Обычный 2 2 21" xfId="87"/>
    <cellStyle name="Обычный 2 2 22" xfId="88"/>
    <cellStyle name="Обычный 2 2 23" xfId="89"/>
    <cellStyle name="Обычный 2 2 24" xfId="90"/>
    <cellStyle name="Обычный 2 2 25" xfId="91"/>
    <cellStyle name="Обычный 2 2 26" xfId="92"/>
    <cellStyle name="Обычный 2 2 27" xfId="93"/>
    <cellStyle name="Обычный 2 2 28" xfId="94"/>
    <cellStyle name="Обычный 2 2 29" xfId="95"/>
    <cellStyle name="Обычный 2 2 3" xfId="96"/>
    <cellStyle name="Обычный 2 2 30" xfId="97"/>
    <cellStyle name="Обычный 2 2 31" xfId="98"/>
    <cellStyle name="Обычный 2 2 32" xfId="99"/>
    <cellStyle name="Обычный 2 2 33" xfId="100"/>
    <cellStyle name="Обычный 2 2 34" xfId="101"/>
    <cellStyle name="Обычный 2 2 35" xfId="102"/>
    <cellStyle name="Обычный 2 2 36" xfId="103"/>
    <cellStyle name="Обычный 2 2 37" xfId="104"/>
    <cellStyle name="Обычный 2 2 38" xfId="105"/>
    <cellStyle name="Обычный 2 2 39" xfId="106"/>
    <cellStyle name="Обычный 2 2 4" xfId="107"/>
    <cellStyle name="Обычный 2 2 40" xfId="108"/>
    <cellStyle name="Обычный 2 2 41" xfId="109"/>
    <cellStyle name="Обычный 2 2 42" xfId="110"/>
    <cellStyle name="Обычный 2 2 43" xfId="111"/>
    <cellStyle name="Обычный 2 2 44" xfId="112"/>
    <cellStyle name="Обычный 2 2 45" xfId="113"/>
    <cellStyle name="Обычный 2 2 46" xfId="114"/>
    <cellStyle name="Обычный 2 2 47" xfId="115"/>
    <cellStyle name="Обычный 2 2 48" xfId="116"/>
    <cellStyle name="Обычный 2 2 49" xfId="117"/>
    <cellStyle name="Обычный 2 2 5" xfId="118"/>
    <cellStyle name="Обычный 2 2 6" xfId="119"/>
    <cellStyle name="Обычный 2 2 7" xfId="120"/>
    <cellStyle name="Обычный 2 2 8" xfId="121"/>
    <cellStyle name="Обычный 2 2 9" xfId="122"/>
    <cellStyle name="Обычный 2 20" xfId="123"/>
    <cellStyle name="Обычный 2 21" xfId="124"/>
    <cellStyle name="Обычный 2 22" xfId="125"/>
    <cellStyle name="Обычный 2 23" xfId="126"/>
    <cellStyle name="Обычный 2 24" xfId="127"/>
    <cellStyle name="Обычный 2 25" xfId="128"/>
    <cellStyle name="Обычный 2 26" xfId="129"/>
    <cellStyle name="Обычный 2 27" xfId="130"/>
    <cellStyle name="Обычный 2 28" xfId="131"/>
    <cellStyle name="Обычный 2 29" xfId="132"/>
    <cellStyle name="Обычный 2 3" xfId="133"/>
    <cellStyle name="Обычный 2 30" xfId="134"/>
    <cellStyle name="Обычный 2 31" xfId="135"/>
    <cellStyle name="Обычный 2 32" xfId="136"/>
    <cellStyle name="Обычный 2 33" xfId="137"/>
    <cellStyle name="Обычный 2 34" xfId="138"/>
    <cellStyle name="Обычный 2 35" xfId="139"/>
    <cellStyle name="Обычный 2 36" xfId="140"/>
    <cellStyle name="Обычный 2 37" xfId="141"/>
    <cellStyle name="Обычный 2 38" xfId="142"/>
    <cellStyle name="Обычный 2 39" xfId="143"/>
    <cellStyle name="Обычный 2 4" xfId="144"/>
    <cellStyle name="Обычный 2 40" xfId="145"/>
    <cellStyle name="Обычный 2 41" xfId="146"/>
    <cellStyle name="Обычный 2 42" xfId="147"/>
    <cellStyle name="Обычный 2 43" xfId="148"/>
    <cellStyle name="Обычный 2 44" xfId="149"/>
    <cellStyle name="Обычный 2 45" xfId="150"/>
    <cellStyle name="Обычный 2 46" xfId="151"/>
    <cellStyle name="Обычный 2 47" xfId="152"/>
    <cellStyle name="Обычный 2 48" xfId="153"/>
    <cellStyle name="Обычный 2 49" xfId="154"/>
    <cellStyle name="Обычный 2 5" xfId="155"/>
    <cellStyle name="Обычный 2 6" xfId="156"/>
    <cellStyle name="Обычный 2 7" xfId="157"/>
    <cellStyle name="Обычный 2 8" xfId="158"/>
    <cellStyle name="Обычный 2 9" xfId="159"/>
    <cellStyle name="Обычный 20" xfId="160"/>
    <cellStyle name="Обычный 21" xfId="161"/>
    <cellStyle name="Обычный 22" xfId="162"/>
    <cellStyle name="Обычный 23" xfId="163"/>
    <cellStyle name="Обычный 24" xfId="164"/>
    <cellStyle name="Обычный 25" xfId="165"/>
    <cellStyle name="Обычный 26" xfId="166"/>
    <cellStyle name="Обычный 27" xfId="167"/>
    <cellStyle name="Обычный 28" xfId="168"/>
    <cellStyle name="Обычный 29" xfId="169"/>
    <cellStyle name="Обычный 3" xfId="170"/>
    <cellStyle name="Обычный 30" xfId="171"/>
    <cellStyle name="Обычный 31" xfId="172"/>
    <cellStyle name="Обычный 32" xfId="173"/>
    <cellStyle name="Обычный 33" xfId="174"/>
    <cellStyle name="Обычный 34" xfId="175"/>
    <cellStyle name="Обычный 35" xfId="176"/>
    <cellStyle name="Обычный 36" xfId="177"/>
    <cellStyle name="Обычный 37" xfId="178"/>
    <cellStyle name="Обычный 38" xfId="179"/>
    <cellStyle name="Обычный 39" xfId="180"/>
    <cellStyle name="Обычный 4" xfId="181"/>
    <cellStyle name="Обычный 40" xfId="182"/>
    <cellStyle name="Обычный 41" xfId="183"/>
    <cellStyle name="Обычный 42" xfId="184"/>
    <cellStyle name="Обычный 43" xfId="185"/>
    <cellStyle name="Обычный 44" xfId="186"/>
    <cellStyle name="Обычный 45" xfId="187"/>
    <cellStyle name="Обычный 46" xfId="188"/>
    <cellStyle name="Обычный 47" xfId="189"/>
    <cellStyle name="Обычный 48" xfId="190"/>
    <cellStyle name="Обычный 49" xfId="191"/>
    <cellStyle name="Обычный 5" xfId="192"/>
    <cellStyle name="Обычный 50" xfId="193"/>
    <cellStyle name="Обычный 6" xfId="194"/>
    <cellStyle name="Обычный 7" xfId="195"/>
    <cellStyle name="Обычный 8" xfId="196"/>
    <cellStyle name="Обычный 9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Связанная ячейка" xfId="203"/>
    <cellStyle name="Текст предупреждения" xfId="204"/>
    <cellStyle name="Comma" xfId="205"/>
    <cellStyle name="Comma [0]" xfId="206"/>
    <cellStyle name="Хороший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9"/>
  <sheetViews>
    <sheetView tabSelected="1" view="pageBreakPreview" zoomScale="60" zoomScaleNormal="60" zoomScalePageLayoutView="0" workbookViewId="0" topLeftCell="A7">
      <pane xSplit="2" ySplit="3" topLeftCell="C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I73" sqref="I73"/>
    </sheetView>
  </sheetViews>
  <sheetFormatPr defaultColWidth="9.00390625" defaultRowHeight="12.75"/>
  <cols>
    <col min="1" max="1" width="41.625" style="20" customWidth="1"/>
    <col min="2" max="2" width="9.875" style="20" customWidth="1"/>
    <col min="3" max="3" width="17.75390625" style="20" customWidth="1"/>
    <col min="4" max="4" width="16.125" style="20" customWidth="1"/>
    <col min="5" max="5" width="15.25390625" style="20" customWidth="1"/>
    <col min="6" max="6" width="17.00390625" style="20" customWidth="1"/>
    <col min="7" max="7" width="13.875" style="20" customWidth="1"/>
    <col min="8" max="8" width="14.375" style="20" customWidth="1"/>
    <col min="9" max="9" width="17.375" style="20" customWidth="1"/>
    <col min="10" max="10" width="15.25390625" style="20" customWidth="1"/>
    <col min="11" max="11" width="15.00390625" style="20" customWidth="1"/>
    <col min="12" max="12" width="19.00390625" style="20" customWidth="1"/>
    <col min="13" max="13" width="12.25390625" style="20" customWidth="1"/>
    <col min="14" max="14" width="14.375" style="20" customWidth="1"/>
    <col min="15" max="15" width="16.875" style="20" customWidth="1"/>
    <col min="16" max="17" width="15.625" style="20" customWidth="1"/>
    <col min="18" max="18" width="18.00390625" style="17" customWidth="1"/>
    <col min="19" max="19" width="13.75390625" style="17" customWidth="1"/>
    <col min="20" max="20" width="15.125" style="17" customWidth="1"/>
    <col min="21" max="16384" width="9.125" style="2" customWidth="1"/>
  </cols>
  <sheetData>
    <row r="1" spans="1:84" ht="20.25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1"/>
      <c r="V1" s="1"/>
      <c r="W1" s="1"/>
      <c r="X1" s="1"/>
      <c r="Y1" s="1"/>
      <c r="Z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8" customHeight="1">
      <c r="A4" s="85" t="s">
        <v>0</v>
      </c>
      <c r="B4" s="87" t="s">
        <v>3</v>
      </c>
      <c r="C4" s="93" t="s">
        <v>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4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5.75" customHeight="1">
      <c r="A5" s="86"/>
      <c r="B5" s="88"/>
      <c r="C5" s="95" t="s">
        <v>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U5" s="4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35.25" customHeight="1">
      <c r="A6" s="86"/>
      <c r="B6" s="88"/>
      <c r="C6" s="90" t="s">
        <v>118</v>
      </c>
      <c r="D6" s="90"/>
      <c r="E6" s="90"/>
      <c r="F6" s="90"/>
      <c r="G6" s="91"/>
      <c r="H6" s="90"/>
      <c r="I6" s="90" t="s">
        <v>73</v>
      </c>
      <c r="J6" s="90"/>
      <c r="K6" s="90"/>
      <c r="L6" s="90"/>
      <c r="M6" s="90"/>
      <c r="N6" s="90"/>
      <c r="O6" s="90" t="s">
        <v>132</v>
      </c>
      <c r="P6" s="90"/>
      <c r="Q6" s="90"/>
      <c r="R6" s="90"/>
      <c r="S6" s="90"/>
      <c r="T6" s="92"/>
      <c r="U6" s="4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35.25" customHeight="1">
      <c r="A7" s="86"/>
      <c r="B7" s="88"/>
      <c r="C7" s="88" t="s">
        <v>117</v>
      </c>
      <c r="D7" s="97" t="s">
        <v>120</v>
      </c>
      <c r="E7" s="97"/>
      <c r="F7" s="98"/>
      <c r="G7" s="46" t="s">
        <v>121</v>
      </c>
      <c r="H7" s="46" t="s">
        <v>122</v>
      </c>
      <c r="I7" s="88" t="s">
        <v>119</v>
      </c>
      <c r="J7" s="97" t="s">
        <v>120</v>
      </c>
      <c r="K7" s="97"/>
      <c r="L7" s="97"/>
      <c r="M7" s="46" t="s">
        <v>121</v>
      </c>
      <c r="N7" s="46" t="s">
        <v>122</v>
      </c>
      <c r="O7" s="88" t="s">
        <v>123</v>
      </c>
      <c r="P7" s="97" t="s">
        <v>120</v>
      </c>
      <c r="Q7" s="97"/>
      <c r="R7" s="97"/>
      <c r="S7" s="44" t="s">
        <v>121</v>
      </c>
      <c r="T7" s="47" t="s">
        <v>122</v>
      </c>
      <c r="U7" s="4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38.25">
      <c r="A8" s="86"/>
      <c r="B8" s="88"/>
      <c r="C8" s="88"/>
      <c r="D8" s="44" t="s">
        <v>6</v>
      </c>
      <c r="E8" s="44" t="s">
        <v>7</v>
      </c>
      <c r="F8" s="45" t="s">
        <v>74</v>
      </c>
      <c r="G8" s="48" t="s">
        <v>114</v>
      </c>
      <c r="H8" s="48" t="s">
        <v>116</v>
      </c>
      <c r="I8" s="88"/>
      <c r="J8" s="44" t="s">
        <v>6</v>
      </c>
      <c r="K8" s="44" t="s">
        <v>7</v>
      </c>
      <c r="L8" s="44" t="s">
        <v>74</v>
      </c>
      <c r="M8" s="48" t="s">
        <v>114</v>
      </c>
      <c r="N8" s="48" t="s">
        <v>116</v>
      </c>
      <c r="O8" s="88"/>
      <c r="P8" s="44" t="s">
        <v>6</v>
      </c>
      <c r="Q8" s="44" t="s">
        <v>7</v>
      </c>
      <c r="R8" s="44" t="s">
        <v>74</v>
      </c>
      <c r="S8" s="44" t="s">
        <v>114</v>
      </c>
      <c r="T8" s="47" t="s">
        <v>116</v>
      </c>
      <c r="U8" s="4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3.5" thickBot="1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1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2">
        <v>20</v>
      </c>
      <c r="U9" s="4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31.5">
      <c r="A10" s="5" t="s">
        <v>8</v>
      </c>
      <c r="B10" s="6" t="s">
        <v>9</v>
      </c>
      <c r="C10" s="56"/>
      <c r="D10" s="68"/>
      <c r="E10" s="68"/>
      <c r="F10" s="56"/>
      <c r="G10" s="68"/>
      <c r="H10" s="68"/>
      <c r="I10" s="68"/>
      <c r="J10" s="68"/>
      <c r="K10" s="68"/>
      <c r="L10" s="56"/>
      <c r="M10" s="68"/>
      <c r="N10" s="68"/>
      <c r="O10" s="68"/>
      <c r="P10" s="68"/>
      <c r="Q10" s="68"/>
      <c r="R10" s="56"/>
      <c r="S10" s="68"/>
      <c r="T10" s="6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8.75">
      <c r="A11" s="7" t="s">
        <v>10</v>
      </c>
      <c r="B11" s="8" t="s">
        <v>9</v>
      </c>
      <c r="C11" s="57">
        <f>C13+C14+C15</f>
        <v>7540597</v>
      </c>
      <c r="D11" s="57">
        <f>D13</f>
        <v>6408257</v>
      </c>
      <c r="E11" s="57">
        <f>E13</f>
        <v>892340</v>
      </c>
      <c r="F11" s="57">
        <f>F13</f>
        <v>7300597</v>
      </c>
      <c r="G11" s="57">
        <f>G14</f>
        <v>240000</v>
      </c>
      <c r="H11" s="57">
        <f>H15</f>
        <v>0</v>
      </c>
      <c r="I11" s="57">
        <f>I13+I14+I15</f>
        <v>8221692</v>
      </c>
      <c r="J11" s="57">
        <f>J13</f>
        <v>7067470</v>
      </c>
      <c r="K11" s="57">
        <f>K13</f>
        <v>904222</v>
      </c>
      <c r="L11" s="57">
        <f>L13</f>
        <v>7971692</v>
      </c>
      <c r="M11" s="57">
        <f>M14</f>
        <v>250000</v>
      </c>
      <c r="N11" s="57">
        <f>N15</f>
        <v>0</v>
      </c>
      <c r="O11" s="57">
        <f>O13+O14+O15</f>
        <v>8574919</v>
      </c>
      <c r="P11" s="57">
        <f>P13</f>
        <v>7371859</v>
      </c>
      <c r="Q11" s="57">
        <f>Q13</f>
        <v>953060</v>
      </c>
      <c r="R11" s="57">
        <f>R13</f>
        <v>8324919</v>
      </c>
      <c r="S11" s="57">
        <f>S14</f>
        <v>250000</v>
      </c>
      <c r="T11" s="58">
        <f>T15</f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8.75">
      <c r="A12" s="9" t="s">
        <v>11</v>
      </c>
      <c r="B12" s="10" t="s">
        <v>9</v>
      </c>
      <c r="C12" s="57"/>
      <c r="D12" s="57"/>
      <c r="E12" s="59"/>
      <c r="F12" s="59"/>
      <c r="G12" s="59"/>
      <c r="H12" s="59"/>
      <c r="I12" s="57"/>
      <c r="J12" s="57"/>
      <c r="K12" s="59"/>
      <c r="L12" s="59"/>
      <c r="M12" s="59"/>
      <c r="N12" s="59"/>
      <c r="O12" s="57"/>
      <c r="P12" s="57"/>
      <c r="Q12" s="59"/>
      <c r="R12" s="59"/>
      <c r="S12" s="59"/>
      <c r="T12" s="6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31.5">
      <c r="A13" s="9" t="s">
        <v>72</v>
      </c>
      <c r="B13" s="10" t="s">
        <v>9</v>
      </c>
      <c r="C13" s="57">
        <f>F13</f>
        <v>7300597</v>
      </c>
      <c r="D13" s="57">
        <v>6408257</v>
      </c>
      <c r="E13" s="59">
        <v>892340</v>
      </c>
      <c r="F13" s="63">
        <f>D13+E13</f>
        <v>7300597</v>
      </c>
      <c r="G13" s="59" t="s">
        <v>115</v>
      </c>
      <c r="H13" s="59" t="s">
        <v>115</v>
      </c>
      <c r="I13" s="57">
        <f>L13</f>
        <v>7971692</v>
      </c>
      <c r="J13" s="57">
        <v>7067470</v>
      </c>
      <c r="K13" s="59">
        <v>904222</v>
      </c>
      <c r="L13" s="59">
        <f>K13+J13</f>
        <v>7971692</v>
      </c>
      <c r="M13" s="59" t="s">
        <v>115</v>
      </c>
      <c r="N13" s="59" t="s">
        <v>115</v>
      </c>
      <c r="O13" s="57">
        <f>R13</f>
        <v>8324919</v>
      </c>
      <c r="P13" s="57">
        <v>7371859</v>
      </c>
      <c r="Q13" s="59">
        <v>953060</v>
      </c>
      <c r="R13" s="59">
        <f>Q13+P13</f>
        <v>8324919</v>
      </c>
      <c r="S13" s="59" t="s">
        <v>115</v>
      </c>
      <c r="T13" s="60" t="s">
        <v>115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8.75">
      <c r="A14" s="9" t="s">
        <v>113</v>
      </c>
      <c r="B14" s="10"/>
      <c r="C14" s="57">
        <f>G14</f>
        <v>240000</v>
      </c>
      <c r="D14" s="57" t="s">
        <v>115</v>
      </c>
      <c r="E14" s="59" t="s">
        <v>115</v>
      </c>
      <c r="F14" s="59" t="s">
        <v>115</v>
      </c>
      <c r="G14" s="59">
        <v>240000</v>
      </c>
      <c r="H14" s="59" t="s">
        <v>115</v>
      </c>
      <c r="I14" s="57">
        <f>M14</f>
        <v>250000</v>
      </c>
      <c r="J14" s="57" t="s">
        <v>115</v>
      </c>
      <c r="K14" s="59" t="s">
        <v>115</v>
      </c>
      <c r="L14" s="59" t="s">
        <v>115</v>
      </c>
      <c r="M14" s="59">
        <v>250000</v>
      </c>
      <c r="N14" s="59" t="s">
        <v>115</v>
      </c>
      <c r="O14" s="57">
        <f>S14</f>
        <v>250000</v>
      </c>
      <c r="P14" s="57" t="s">
        <v>115</v>
      </c>
      <c r="Q14" s="59" t="s">
        <v>115</v>
      </c>
      <c r="R14" s="59" t="s">
        <v>115</v>
      </c>
      <c r="S14" s="59">
        <v>250000</v>
      </c>
      <c r="T14" s="60" t="s">
        <v>115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31.5">
      <c r="A15" s="9" t="s">
        <v>124</v>
      </c>
      <c r="B15" s="10"/>
      <c r="C15" s="57">
        <f>H15</f>
        <v>0</v>
      </c>
      <c r="D15" s="57" t="s">
        <v>115</v>
      </c>
      <c r="E15" s="59" t="s">
        <v>115</v>
      </c>
      <c r="F15" s="59"/>
      <c r="G15" s="59" t="s">
        <v>115</v>
      </c>
      <c r="H15" s="59"/>
      <c r="I15" s="57">
        <f>N15</f>
        <v>0</v>
      </c>
      <c r="J15" s="57" t="s">
        <v>115</v>
      </c>
      <c r="K15" s="59" t="s">
        <v>115</v>
      </c>
      <c r="L15" s="59"/>
      <c r="M15" s="59" t="s">
        <v>115</v>
      </c>
      <c r="N15" s="59"/>
      <c r="O15" s="57">
        <f>T15</f>
        <v>0</v>
      </c>
      <c r="P15" s="57" t="s">
        <v>115</v>
      </c>
      <c r="Q15" s="59" t="s">
        <v>115</v>
      </c>
      <c r="R15" s="59"/>
      <c r="S15" s="59" t="s">
        <v>115</v>
      </c>
      <c r="T15" s="6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8.75">
      <c r="A16" s="9" t="s">
        <v>125</v>
      </c>
      <c r="B16" s="10"/>
      <c r="C16" s="57"/>
      <c r="D16" s="57" t="s">
        <v>115</v>
      </c>
      <c r="E16" s="59" t="s">
        <v>115</v>
      </c>
      <c r="F16" s="59" t="s">
        <v>115</v>
      </c>
      <c r="G16" s="59" t="s">
        <v>115</v>
      </c>
      <c r="H16" s="59"/>
      <c r="I16" s="57"/>
      <c r="J16" s="57" t="s">
        <v>115</v>
      </c>
      <c r="K16" s="59" t="s">
        <v>115</v>
      </c>
      <c r="L16" s="59" t="s">
        <v>115</v>
      </c>
      <c r="M16" s="59" t="s">
        <v>115</v>
      </c>
      <c r="N16" s="59"/>
      <c r="O16" s="57"/>
      <c r="P16" s="57" t="s">
        <v>115</v>
      </c>
      <c r="Q16" s="59" t="s">
        <v>115</v>
      </c>
      <c r="R16" s="59" t="s">
        <v>115</v>
      </c>
      <c r="S16" s="59" t="s">
        <v>115</v>
      </c>
      <c r="T16" s="6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9.5" thickBot="1">
      <c r="A17" s="31" t="s">
        <v>126</v>
      </c>
      <c r="B17" s="32"/>
      <c r="C17" s="70"/>
      <c r="D17" s="70"/>
      <c r="E17" s="61"/>
      <c r="F17" s="61"/>
      <c r="G17" s="61"/>
      <c r="H17" s="61"/>
      <c r="I17" s="61"/>
      <c r="J17" s="70"/>
      <c r="K17" s="61"/>
      <c r="L17" s="61"/>
      <c r="M17" s="61"/>
      <c r="N17" s="61"/>
      <c r="O17" s="61"/>
      <c r="P17" s="70"/>
      <c r="Q17" s="61"/>
      <c r="R17" s="61"/>
      <c r="S17" s="61"/>
      <c r="T17" s="6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8.75">
      <c r="A18" s="35" t="s">
        <v>66</v>
      </c>
      <c r="B18" s="36" t="s">
        <v>9</v>
      </c>
      <c r="C18" s="63">
        <f>C21+C30+C63+C68+C73+C85+C89+C91</f>
        <v>7540597.109999999</v>
      </c>
      <c r="D18" s="63">
        <f aca="true" t="shared" si="0" ref="D18:T18">D21+D30+D63+D68+D73+D85+D89+D91</f>
        <v>6408257.11</v>
      </c>
      <c r="E18" s="63">
        <f t="shared" si="0"/>
        <v>892340</v>
      </c>
      <c r="F18" s="63">
        <f>D18+E18</f>
        <v>7300597.11</v>
      </c>
      <c r="G18" s="63">
        <f t="shared" si="0"/>
        <v>240000</v>
      </c>
      <c r="H18" s="63">
        <f t="shared" si="0"/>
        <v>0</v>
      </c>
      <c r="I18" s="63">
        <f t="shared" si="0"/>
        <v>8221692.27</v>
      </c>
      <c r="J18" s="63">
        <f t="shared" si="0"/>
        <v>7067470.27</v>
      </c>
      <c r="K18" s="63">
        <f t="shared" si="0"/>
        <v>904222</v>
      </c>
      <c r="L18" s="63">
        <f t="shared" si="0"/>
        <v>7971692.27</v>
      </c>
      <c r="M18" s="63">
        <f t="shared" si="0"/>
        <v>250000</v>
      </c>
      <c r="N18" s="63">
        <f t="shared" si="0"/>
        <v>0</v>
      </c>
      <c r="O18" s="63">
        <f t="shared" si="0"/>
        <v>8574918.59</v>
      </c>
      <c r="P18" s="63">
        <f t="shared" si="0"/>
        <v>7371858.59</v>
      </c>
      <c r="Q18" s="63">
        <f t="shared" si="0"/>
        <v>953060</v>
      </c>
      <c r="R18" s="63">
        <f t="shared" si="0"/>
        <v>8324918.59</v>
      </c>
      <c r="S18" s="63">
        <f t="shared" si="0"/>
        <v>250000</v>
      </c>
      <c r="T18" s="63">
        <f t="shared" si="0"/>
        <v>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s="67" customFormat="1" ht="18.75">
      <c r="A19" s="64" t="s">
        <v>136</v>
      </c>
      <c r="B19" s="36" t="s">
        <v>9</v>
      </c>
      <c r="C19" s="65">
        <f>F19+G19+H19</f>
        <v>2403575.0300000003</v>
      </c>
      <c r="D19" s="65">
        <f>D21+D30+D63+D68+D73</f>
        <v>1511235.03</v>
      </c>
      <c r="E19" s="65">
        <f>E21+E30+E63+E68+E73</f>
        <v>892340</v>
      </c>
      <c r="F19" s="65">
        <f>D19+E19</f>
        <v>2403575.0300000003</v>
      </c>
      <c r="G19" s="65">
        <f>G21+G30+G63+G68+G73</f>
        <v>0</v>
      </c>
      <c r="H19" s="65">
        <f>H21+H30+H63+H68+H73</f>
        <v>0</v>
      </c>
      <c r="I19" s="65">
        <f>L19+M19+N19</f>
        <v>2443333.31</v>
      </c>
      <c r="J19" s="65">
        <f>J21+J30+J63+J68+J73</f>
        <v>1539111.31</v>
      </c>
      <c r="K19" s="65">
        <f>K21+K30+K63+K68+K73</f>
        <v>904222</v>
      </c>
      <c r="L19" s="65">
        <f>J19+K19</f>
        <v>2443333.31</v>
      </c>
      <c r="M19" s="65">
        <f>M21+M30+M63+M68+M73</f>
        <v>0</v>
      </c>
      <c r="N19" s="65">
        <f>N21+N30+N63+N68+N73</f>
        <v>0</v>
      </c>
      <c r="O19" s="65">
        <f>R19+S19+T19</f>
        <v>2551042.51</v>
      </c>
      <c r="P19" s="65">
        <f>P21+P30+P63+P68+P73</f>
        <v>1597982.51</v>
      </c>
      <c r="Q19" s="65">
        <f>Q21+Q30+Q63+Q68+Q73</f>
        <v>953060</v>
      </c>
      <c r="R19" s="65">
        <f>P19+Q19</f>
        <v>2551042.51</v>
      </c>
      <c r="S19" s="65">
        <f>S21+S30+S63+S68+S73</f>
        <v>0</v>
      </c>
      <c r="T19" s="65">
        <f>T21+T30+T63+T68+T73</f>
        <v>0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</row>
    <row r="20" spans="1:84" ht="18.75">
      <c r="A20" s="15" t="s">
        <v>11</v>
      </c>
      <c r="B20" s="16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6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31.5">
      <c r="A21" s="9" t="s">
        <v>12</v>
      </c>
      <c r="B21" s="13">
        <v>1210</v>
      </c>
      <c r="C21" s="59">
        <f>C24+C25+C29</f>
        <v>947502.23</v>
      </c>
      <c r="D21" s="59">
        <f>D24+D25+D29</f>
        <v>947502.23</v>
      </c>
      <c r="E21" s="59">
        <f>E24+E25+E29</f>
        <v>0</v>
      </c>
      <c r="F21" s="73">
        <f>D21+E21</f>
        <v>947502.23</v>
      </c>
      <c r="G21" s="59">
        <f>G24+G25+G29</f>
        <v>0</v>
      </c>
      <c r="H21" s="59">
        <f>H24+H25+H29</f>
        <v>0</v>
      </c>
      <c r="I21" s="59">
        <f>I24+I25+I29</f>
        <v>947502.31</v>
      </c>
      <c r="J21" s="59">
        <f>J24+J25+J29</f>
        <v>947502.31</v>
      </c>
      <c r="K21" s="59">
        <f>K24+K25+K29</f>
        <v>0</v>
      </c>
      <c r="L21" s="73">
        <f>J21+K21</f>
        <v>947502.31</v>
      </c>
      <c r="M21" s="59">
        <f>M24+M25+M29</f>
        <v>0</v>
      </c>
      <c r="N21" s="59">
        <f>N24+N25+N29</f>
        <v>0</v>
      </c>
      <c r="O21" s="59">
        <f>O24+O25+O29</f>
        <v>947502.31</v>
      </c>
      <c r="P21" s="59">
        <f>P24+P25+P29</f>
        <v>947502.31</v>
      </c>
      <c r="Q21" s="59">
        <f>Q24+Q25+Q29</f>
        <v>0</v>
      </c>
      <c r="R21" s="73">
        <f>P21+Q21</f>
        <v>947502.31</v>
      </c>
      <c r="S21" s="74">
        <f>S24+S25+S29</f>
        <v>0</v>
      </c>
      <c r="T21" s="60">
        <f>T24+T25+T29</f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8.75">
      <c r="A22" s="9" t="s">
        <v>13</v>
      </c>
      <c r="B22" s="1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7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8.75">
      <c r="A23" s="9" t="s">
        <v>14</v>
      </c>
      <c r="B23" s="1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74"/>
      <c r="T23" s="6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8.75">
      <c r="A24" s="33" t="s">
        <v>69</v>
      </c>
      <c r="B24" s="25">
        <v>1211</v>
      </c>
      <c r="C24" s="73">
        <f>F24+G24+H24</f>
        <v>731902.9199999999</v>
      </c>
      <c r="D24" s="78">
        <f>860124*83%+18000</f>
        <v>731902.9199999999</v>
      </c>
      <c r="E24" s="73"/>
      <c r="F24" s="73">
        <f>D24+E24</f>
        <v>731902.9199999999</v>
      </c>
      <c r="G24" s="73"/>
      <c r="H24" s="73"/>
      <c r="I24" s="73">
        <f>L24+M24+N24</f>
        <v>731903</v>
      </c>
      <c r="J24" s="78">
        <f>713903+18000</f>
        <v>731903</v>
      </c>
      <c r="K24" s="73"/>
      <c r="L24" s="73">
        <f>J24+K24</f>
        <v>731903</v>
      </c>
      <c r="M24" s="73"/>
      <c r="N24" s="73"/>
      <c r="O24" s="73">
        <f>R24+S24+T24</f>
        <v>731903</v>
      </c>
      <c r="P24" s="78">
        <f>713903+18000</f>
        <v>731903</v>
      </c>
      <c r="Q24" s="73"/>
      <c r="R24" s="73">
        <f>P24+Q24</f>
        <v>731903</v>
      </c>
      <c r="S24" s="79"/>
      <c r="T24" s="8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8.75">
      <c r="A25" s="33" t="s">
        <v>15</v>
      </c>
      <c r="B25" s="25">
        <v>1212</v>
      </c>
      <c r="C25" s="78">
        <f>SUM(C26:C28)</f>
        <v>0</v>
      </c>
      <c r="D25" s="78">
        <f>SUM(D26:D28)</f>
        <v>0</v>
      </c>
      <c r="E25" s="78">
        <f aca="true" t="shared" si="1" ref="E25:T25">SUM(E26:E28)</f>
        <v>0</v>
      </c>
      <c r="F25" s="78">
        <f t="shared" si="1"/>
        <v>0</v>
      </c>
      <c r="G25" s="78">
        <f>SUM(G26:G28)</f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>SUM(N26:N28)</f>
        <v>0</v>
      </c>
      <c r="O25" s="78">
        <f>SUM(O26:O28)</f>
        <v>0</v>
      </c>
      <c r="P25" s="78">
        <f t="shared" si="1"/>
        <v>0</v>
      </c>
      <c r="Q25" s="78">
        <f>SUM(Q26:Q28)</f>
        <v>0</v>
      </c>
      <c r="R25" s="78">
        <f t="shared" si="1"/>
        <v>0</v>
      </c>
      <c r="S25" s="81">
        <f>SUM(S26:S28)</f>
        <v>0</v>
      </c>
      <c r="T25" s="82">
        <f t="shared" si="1"/>
        <v>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47.25">
      <c r="A26" s="33" t="s">
        <v>78</v>
      </c>
      <c r="B26" s="25" t="s">
        <v>75</v>
      </c>
      <c r="C26" s="73">
        <f>F26+G26+H26</f>
        <v>0</v>
      </c>
      <c r="D26" s="78"/>
      <c r="E26" s="73"/>
      <c r="F26" s="73">
        <f>D26+E26</f>
        <v>0</v>
      </c>
      <c r="G26" s="73"/>
      <c r="H26" s="73"/>
      <c r="I26" s="73">
        <f>L26+M26+N26</f>
        <v>0</v>
      </c>
      <c r="J26" s="78"/>
      <c r="K26" s="73"/>
      <c r="L26" s="73">
        <f>J26+K26</f>
        <v>0</v>
      </c>
      <c r="M26" s="73"/>
      <c r="N26" s="73"/>
      <c r="O26" s="73">
        <f>R26+S26+T26</f>
        <v>0</v>
      </c>
      <c r="P26" s="78"/>
      <c r="Q26" s="73"/>
      <c r="R26" s="73">
        <f>P26+Q26</f>
        <v>0</v>
      </c>
      <c r="S26" s="79"/>
      <c r="T26" s="8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47.25">
      <c r="A27" s="33" t="s">
        <v>79</v>
      </c>
      <c r="B27" s="25" t="s">
        <v>76</v>
      </c>
      <c r="C27" s="73">
        <f>F27+G27+H27</f>
        <v>0</v>
      </c>
      <c r="D27" s="78"/>
      <c r="E27" s="73"/>
      <c r="F27" s="73">
        <f>D27+E27</f>
        <v>0</v>
      </c>
      <c r="G27" s="73"/>
      <c r="H27" s="73"/>
      <c r="I27" s="73">
        <f>L27+M27+N27</f>
        <v>0</v>
      </c>
      <c r="J27" s="78"/>
      <c r="K27" s="73"/>
      <c r="L27" s="73">
        <f>J27+K27</f>
        <v>0</v>
      </c>
      <c r="M27" s="73"/>
      <c r="N27" s="73"/>
      <c r="O27" s="73">
        <f>R27+S27+T27</f>
        <v>0</v>
      </c>
      <c r="P27" s="78"/>
      <c r="Q27" s="73"/>
      <c r="R27" s="73">
        <f>P27+Q27</f>
        <v>0</v>
      </c>
      <c r="S27" s="79"/>
      <c r="T27" s="8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8.75">
      <c r="A28" s="33" t="s">
        <v>80</v>
      </c>
      <c r="B28" s="25" t="s">
        <v>77</v>
      </c>
      <c r="C28" s="73">
        <f>F28+G28+H28</f>
        <v>0</v>
      </c>
      <c r="D28" s="78"/>
      <c r="E28" s="73"/>
      <c r="F28" s="73">
        <f>D28+E28</f>
        <v>0</v>
      </c>
      <c r="G28" s="73"/>
      <c r="H28" s="73"/>
      <c r="I28" s="73">
        <f>L28+M28+N28</f>
        <v>0</v>
      </c>
      <c r="J28" s="78"/>
      <c r="K28" s="73"/>
      <c r="L28" s="73">
        <f>J28+K28</f>
        <v>0</v>
      </c>
      <c r="M28" s="73"/>
      <c r="N28" s="73"/>
      <c r="O28" s="73">
        <f>R28+S28+T28</f>
        <v>0</v>
      </c>
      <c r="P28" s="78"/>
      <c r="Q28" s="73"/>
      <c r="R28" s="73">
        <f>P28+Q28</f>
        <v>0</v>
      </c>
      <c r="S28" s="79"/>
      <c r="T28" s="8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31.5">
      <c r="A29" s="33" t="s">
        <v>16</v>
      </c>
      <c r="B29" s="25">
        <v>1213</v>
      </c>
      <c r="C29" s="73">
        <f>F29+G29+H29</f>
        <v>215599.31</v>
      </c>
      <c r="D29" s="78">
        <f>259757*83%+1</f>
        <v>215599.31</v>
      </c>
      <c r="E29" s="73"/>
      <c r="F29" s="73">
        <f>D29+E29</f>
        <v>215599.31</v>
      </c>
      <c r="G29" s="73"/>
      <c r="H29" s="73"/>
      <c r="I29" s="73">
        <f>L29+M29+N29</f>
        <v>215599.31</v>
      </c>
      <c r="J29" s="78">
        <f>259757*83%+1</f>
        <v>215599.31</v>
      </c>
      <c r="K29" s="73"/>
      <c r="L29" s="73">
        <f>J29+K29</f>
        <v>215599.31</v>
      </c>
      <c r="M29" s="73"/>
      <c r="N29" s="73"/>
      <c r="O29" s="73">
        <f>R29+S29+T29</f>
        <v>215599.31</v>
      </c>
      <c r="P29" s="78">
        <f>259757*83%+1</f>
        <v>215599.31</v>
      </c>
      <c r="Q29" s="73"/>
      <c r="R29" s="73">
        <f>P29+Q29</f>
        <v>215599.31</v>
      </c>
      <c r="S29" s="73"/>
      <c r="T29" s="7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8.75">
      <c r="A30" s="33" t="s">
        <v>17</v>
      </c>
      <c r="B30" s="25">
        <v>1220</v>
      </c>
      <c r="C30" s="78">
        <f>C32+C33+C34+C44+C45+C53</f>
        <v>1195855.2</v>
      </c>
      <c r="D30" s="78">
        <f>D32+D33+D34+D44+D45+D53</f>
        <v>367855.2</v>
      </c>
      <c r="E30" s="78">
        <f>E32+E33+E34+E44+E45+E53</f>
        <v>828000</v>
      </c>
      <c r="F30" s="73">
        <f>D30+E30</f>
        <v>1195855.2</v>
      </c>
      <c r="G30" s="78">
        <f>G32+G33+G34+G44+G45+G53</f>
        <v>0</v>
      </c>
      <c r="H30" s="78">
        <f>H32+H33+H34+H44+H45+H53</f>
        <v>0</v>
      </c>
      <c r="I30" s="78">
        <f>I32+I33+I34+I44+I45+I53</f>
        <v>1207737.2</v>
      </c>
      <c r="J30" s="78">
        <f>J32+J33+J34+J44+J45+J53</f>
        <v>367855.2</v>
      </c>
      <c r="K30" s="78">
        <f>K32+K33+K34+K44+K45+K53</f>
        <v>839882</v>
      </c>
      <c r="L30" s="73">
        <f>J30+K30</f>
        <v>1207737.2</v>
      </c>
      <c r="M30" s="78">
        <f>M32+M33+M34+M44+M45+M53</f>
        <v>0</v>
      </c>
      <c r="N30" s="78">
        <f>N32+N33+N34+N44+N45+N53</f>
        <v>0</v>
      </c>
      <c r="O30" s="78">
        <f>O32+O33+O34+O44+O45+O53</f>
        <v>1256575.2</v>
      </c>
      <c r="P30" s="78">
        <f>P32+P33+P34+P44+P45+P53</f>
        <v>367855.2</v>
      </c>
      <c r="Q30" s="78">
        <f>Q32+Q33+Q34+Q44+Q45+Q53</f>
        <v>888720</v>
      </c>
      <c r="R30" s="73">
        <f>P30+Q30</f>
        <v>1256575.2</v>
      </c>
      <c r="S30" s="81">
        <f>S32+S33+S34+S44+S45+S53</f>
        <v>0</v>
      </c>
      <c r="T30" s="82">
        <f>T32+T33+T34+T44+T45+T53</f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8.75">
      <c r="A31" s="33" t="s">
        <v>18</v>
      </c>
      <c r="B31" s="21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9"/>
      <c r="T31" s="80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8.75">
      <c r="A32" s="33" t="s">
        <v>19</v>
      </c>
      <c r="B32" s="25">
        <v>1221</v>
      </c>
      <c r="C32" s="73">
        <f>F32+G32+H32</f>
        <v>36000</v>
      </c>
      <c r="D32" s="78">
        <v>36000</v>
      </c>
      <c r="E32" s="73"/>
      <c r="F32" s="73">
        <f>D32+E32</f>
        <v>36000</v>
      </c>
      <c r="G32" s="73"/>
      <c r="H32" s="73"/>
      <c r="I32" s="73">
        <f>L32+M32+N32</f>
        <v>36000</v>
      </c>
      <c r="J32" s="78">
        <v>36000</v>
      </c>
      <c r="K32" s="73"/>
      <c r="L32" s="73">
        <f>J32+K32</f>
        <v>36000</v>
      </c>
      <c r="M32" s="73"/>
      <c r="N32" s="73"/>
      <c r="O32" s="73">
        <f>R32+S32+T32</f>
        <v>36000</v>
      </c>
      <c r="P32" s="78">
        <v>36000</v>
      </c>
      <c r="Q32" s="73"/>
      <c r="R32" s="73">
        <f>P32+Q32</f>
        <v>36000</v>
      </c>
      <c r="S32" s="79"/>
      <c r="T32" s="8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8.75">
      <c r="A33" s="33" t="s">
        <v>20</v>
      </c>
      <c r="B33" s="25">
        <v>1222</v>
      </c>
      <c r="C33" s="73">
        <f>F33+G33+H33</f>
        <v>0</v>
      </c>
      <c r="D33" s="78"/>
      <c r="E33" s="73"/>
      <c r="F33" s="73">
        <f>D33+E33</f>
        <v>0</v>
      </c>
      <c r="G33" s="73"/>
      <c r="H33" s="73"/>
      <c r="I33" s="73">
        <f>L33+M33+N33</f>
        <v>0</v>
      </c>
      <c r="J33" s="78"/>
      <c r="K33" s="73"/>
      <c r="L33" s="73">
        <f>J33+K33</f>
        <v>0</v>
      </c>
      <c r="M33" s="73"/>
      <c r="N33" s="73"/>
      <c r="O33" s="73">
        <f>R33+S33+T33</f>
        <v>0</v>
      </c>
      <c r="P33" s="78"/>
      <c r="Q33" s="73"/>
      <c r="R33" s="73">
        <f>P33+Q33</f>
        <v>0</v>
      </c>
      <c r="S33" s="79"/>
      <c r="T33" s="8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8.75">
      <c r="A34" s="34" t="s">
        <v>21</v>
      </c>
      <c r="B34" s="25">
        <v>1223</v>
      </c>
      <c r="C34" s="78">
        <f>SUM(C36:C43)</f>
        <v>640100</v>
      </c>
      <c r="D34" s="78">
        <f>SUM(D36:D43)</f>
        <v>0</v>
      </c>
      <c r="E34" s="78">
        <f>SUM(E36:E43)</f>
        <v>640100</v>
      </c>
      <c r="F34" s="73">
        <f>D34+E34</f>
        <v>640100</v>
      </c>
      <c r="G34" s="78">
        <f>SUM(G36:G43)</f>
        <v>0</v>
      </c>
      <c r="H34" s="78">
        <f>SUM(H36:H43)</f>
        <v>0</v>
      </c>
      <c r="I34" s="78">
        <f>SUM(I36:I43)</f>
        <v>699300</v>
      </c>
      <c r="J34" s="78">
        <f>SUM(J36:J43)</f>
        <v>0</v>
      </c>
      <c r="K34" s="78">
        <f>SUM(K36:K43)</f>
        <v>699300</v>
      </c>
      <c r="L34" s="73">
        <f>J34+K34</f>
        <v>699300</v>
      </c>
      <c r="M34" s="78">
        <f>SUM(M36:M43)</f>
        <v>0</v>
      </c>
      <c r="N34" s="78">
        <f>SUM(N36:N43)</f>
        <v>0</v>
      </c>
      <c r="O34" s="78">
        <f>SUM(O36:O43)</f>
        <v>765000</v>
      </c>
      <c r="P34" s="78">
        <f>SUM(P36:P43)</f>
        <v>0</v>
      </c>
      <c r="Q34" s="78">
        <f>SUM(Q36:Q43)</f>
        <v>765000</v>
      </c>
      <c r="R34" s="73">
        <f>P34+Q34</f>
        <v>765000</v>
      </c>
      <c r="S34" s="81">
        <f>SUM(S36:S43)</f>
        <v>0</v>
      </c>
      <c r="T34" s="82">
        <f>SUM(T36:T43)</f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8.75">
      <c r="A35" s="33" t="s">
        <v>22</v>
      </c>
      <c r="B35" s="21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9"/>
      <c r="T35" s="8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8.75">
      <c r="A36" s="33" t="s">
        <v>23</v>
      </c>
      <c r="B36" s="25" t="s">
        <v>24</v>
      </c>
      <c r="C36" s="73">
        <f aca="true" t="shared" si="2" ref="C36:C44">F36+G36+H36</f>
        <v>0</v>
      </c>
      <c r="D36" s="78"/>
      <c r="E36" s="73"/>
      <c r="F36" s="73">
        <f>D36+E36</f>
        <v>0</v>
      </c>
      <c r="G36" s="73"/>
      <c r="H36" s="73"/>
      <c r="I36" s="73">
        <f aca="true" t="shared" si="3" ref="I36:I44">L36+M36+N36</f>
        <v>0</v>
      </c>
      <c r="J36" s="78"/>
      <c r="K36" s="73"/>
      <c r="L36" s="73">
        <f>J36+K36</f>
        <v>0</v>
      </c>
      <c r="M36" s="73"/>
      <c r="N36" s="73"/>
      <c r="O36" s="73">
        <f aca="true" t="shared" si="4" ref="O36:O44">R36+S36+T36</f>
        <v>0</v>
      </c>
      <c r="P36" s="78"/>
      <c r="Q36" s="73"/>
      <c r="R36" s="73">
        <f>P36+Q36</f>
        <v>0</v>
      </c>
      <c r="S36" s="79"/>
      <c r="T36" s="8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8.75">
      <c r="A37" s="33" t="s">
        <v>25</v>
      </c>
      <c r="B37" s="25" t="s">
        <v>26</v>
      </c>
      <c r="C37" s="73">
        <f t="shared" si="2"/>
        <v>0</v>
      </c>
      <c r="D37" s="78"/>
      <c r="E37" s="73"/>
      <c r="F37" s="73">
        <f aca="true" t="shared" si="5" ref="F37:F44">D37+E37</f>
        <v>0</v>
      </c>
      <c r="G37" s="73"/>
      <c r="H37" s="73"/>
      <c r="I37" s="73">
        <f t="shared" si="3"/>
        <v>0</v>
      </c>
      <c r="J37" s="78"/>
      <c r="K37" s="73"/>
      <c r="L37" s="73">
        <f aca="true" t="shared" si="6" ref="L37:L44">J37+K37</f>
        <v>0</v>
      </c>
      <c r="M37" s="73"/>
      <c r="N37" s="73"/>
      <c r="O37" s="73">
        <f t="shared" si="4"/>
        <v>0</v>
      </c>
      <c r="P37" s="78"/>
      <c r="Q37" s="73"/>
      <c r="R37" s="73">
        <f aca="true" t="shared" si="7" ref="R37:R44">P37+Q37</f>
        <v>0</v>
      </c>
      <c r="S37" s="79"/>
      <c r="T37" s="80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8.75">
      <c r="A38" s="33" t="s">
        <v>27</v>
      </c>
      <c r="B38" s="25" t="s">
        <v>28</v>
      </c>
      <c r="C38" s="73">
        <f t="shared" si="2"/>
        <v>0</v>
      </c>
      <c r="D38" s="78"/>
      <c r="E38" s="73"/>
      <c r="F38" s="73">
        <f t="shared" si="5"/>
        <v>0</v>
      </c>
      <c r="G38" s="73"/>
      <c r="H38" s="73"/>
      <c r="I38" s="73">
        <f t="shared" si="3"/>
        <v>0</v>
      </c>
      <c r="J38" s="78"/>
      <c r="K38" s="73"/>
      <c r="L38" s="73">
        <f t="shared" si="6"/>
        <v>0</v>
      </c>
      <c r="M38" s="73"/>
      <c r="N38" s="73"/>
      <c r="O38" s="73">
        <f t="shared" si="4"/>
        <v>0</v>
      </c>
      <c r="P38" s="78"/>
      <c r="Q38" s="73"/>
      <c r="R38" s="73">
        <f t="shared" si="7"/>
        <v>0</v>
      </c>
      <c r="S38" s="79"/>
      <c r="T38" s="80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8.75">
      <c r="A39" s="33" t="s">
        <v>29</v>
      </c>
      <c r="B39" s="25" t="s">
        <v>30</v>
      </c>
      <c r="C39" s="73">
        <f t="shared" si="2"/>
        <v>0</v>
      </c>
      <c r="D39" s="78"/>
      <c r="E39" s="73"/>
      <c r="F39" s="73">
        <f t="shared" si="5"/>
        <v>0</v>
      </c>
      <c r="G39" s="73"/>
      <c r="H39" s="73"/>
      <c r="I39" s="73">
        <f t="shared" si="3"/>
        <v>0</v>
      </c>
      <c r="J39" s="78"/>
      <c r="K39" s="73"/>
      <c r="L39" s="73">
        <f t="shared" si="6"/>
        <v>0</v>
      </c>
      <c r="M39" s="73"/>
      <c r="N39" s="73"/>
      <c r="O39" s="73">
        <f t="shared" si="4"/>
        <v>0</v>
      </c>
      <c r="P39" s="78"/>
      <c r="Q39" s="73"/>
      <c r="R39" s="73">
        <f t="shared" si="7"/>
        <v>0</v>
      </c>
      <c r="S39" s="79"/>
      <c r="T39" s="8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8.75">
      <c r="A40" s="33" t="s">
        <v>31</v>
      </c>
      <c r="B40" s="25" t="s">
        <v>32</v>
      </c>
      <c r="C40" s="73">
        <f t="shared" si="2"/>
        <v>520100</v>
      </c>
      <c r="D40" s="78"/>
      <c r="E40" s="73">
        <f>700000*75%-4900</f>
        <v>520100</v>
      </c>
      <c r="F40" s="73">
        <f t="shared" si="5"/>
        <v>520100</v>
      </c>
      <c r="G40" s="73"/>
      <c r="H40" s="73"/>
      <c r="I40" s="73">
        <f t="shared" si="3"/>
        <v>550300</v>
      </c>
      <c r="J40" s="78"/>
      <c r="K40" s="73">
        <v>550300</v>
      </c>
      <c r="L40" s="73">
        <f t="shared" si="6"/>
        <v>550300</v>
      </c>
      <c r="M40" s="73"/>
      <c r="N40" s="73"/>
      <c r="O40" s="73">
        <f t="shared" si="4"/>
        <v>600000</v>
      </c>
      <c r="P40" s="78"/>
      <c r="Q40" s="73">
        <v>600000</v>
      </c>
      <c r="R40" s="73">
        <f t="shared" si="7"/>
        <v>600000</v>
      </c>
      <c r="S40" s="79"/>
      <c r="T40" s="80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31.5">
      <c r="A41" s="33" t="s">
        <v>33</v>
      </c>
      <c r="B41" s="25" t="s">
        <v>34</v>
      </c>
      <c r="C41" s="73">
        <f t="shared" si="2"/>
        <v>120000</v>
      </c>
      <c r="D41" s="78"/>
      <c r="E41" s="73">
        <f>200000*60%</f>
        <v>120000</v>
      </c>
      <c r="F41" s="73">
        <f t="shared" si="5"/>
        <v>120000</v>
      </c>
      <c r="G41" s="73"/>
      <c r="H41" s="73"/>
      <c r="I41" s="73">
        <f t="shared" si="3"/>
        <v>149000</v>
      </c>
      <c r="J41" s="78"/>
      <c r="K41" s="73">
        <v>149000</v>
      </c>
      <c r="L41" s="73">
        <f t="shared" si="6"/>
        <v>149000</v>
      </c>
      <c r="M41" s="73"/>
      <c r="N41" s="73"/>
      <c r="O41" s="73">
        <f t="shared" si="4"/>
        <v>165000</v>
      </c>
      <c r="P41" s="78"/>
      <c r="Q41" s="73">
        <v>165000</v>
      </c>
      <c r="R41" s="73">
        <f t="shared" si="7"/>
        <v>165000</v>
      </c>
      <c r="S41" s="79"/>
      <c r="T41" s="80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31.5">
      <c r="A42" s="33" t="s">
        <v>35</v>
      </c>
      <c r="B42" s="25" t="s">
        <v>36</v>
      </c>
      <c r="C42" s="73">
        <f t="shared" si="2"/>
        <v>0</v>
      </c>
      <c r="D42" s="78"/>
      <c r="E42" s="73"/>
      <c r="F42" s="73">
        <f t="shared" si="5"/>
        <v>0</v>
      </c>
      <c r="G42" s="73"/>
      <c r="H42" s="73"/>
      <c r="I42" s="73">
        <f t="shared" si="3"/>
        <v>0</v>
      </c>
      <c r="J42" s="78"/>
      <c r="K42" s="73"/>
      <c r="L42" s="73">
        <f t="shared" si="6"/>
        <v>0</v>
      </c>
      <c r="M42" s="73"/>
      <c r="N42" s="73"/>
      <c r="O42" s="73">
        <f t="shared" si="4"/>
        <v>0</v>
      </c>
      <c r="P42" s="78"/>
      <c r="Q42" s="73"/>
      <c r="R42" s="73">
        <f t="shared" si="7"/>
        <v>0</v>
      </c>
      <c r="S42" s="79"/>
      <c r="T42" s="80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31.5">
      <c r="A43" s="33" t="s">
        <v>37</v>
      </c>
      <c r="B43" s="25" t="s">
        <v>38</v>
      </c>
      <c r="C43" s="73">
        <f t="shared" si="2"/>
        <v>0</v>
      </c>
      <c r="D43" s="78"/>
      <c r="E43" s="73"/>
      <c r="F43" s="73">
        <f t="shared" si="5"/>
        <v>0</v>
      </c>
      <c r="G43" s="73"/>
      <c r="H43" s="73"/>
      <c r="I43" s="73">
        <f t="shared" si="3"/>
        <v>0</v>
      </c>
      <c r="J43" s="78"/>
      <c r="K43" s="73"/>
      <c r="L43" s="73">
        <f t="shared" si="6"/>
        <v>0</v>
      </c>
      <c r="M43" s="73"/>
      <c r="N43" s="73"/>
      <c r="O43" s="73">
        <f t="shared" si="4"/>
        <v>0</v>
      </c>
      <c r="P43" s="78"/>
      <c r="Q43" s="73"/>
      <c r="R43" s="73">
        <f t="shared" si="7"/>
        <v>0</v>
      </c>
      <c r="S43" s="79"/>
      <c r="T43" s="80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31.5">
      <c r="A44" s="33" t="s">
        <v>39</v>
      </c>
      <c r="B44" s="25">
        <v>1224</v>
      </c>
      <c r="C44" s="73">
        <f t="shared" si="2"/>
        <v>0</v>
      </c>
      <c r="D44" s="78"/>
      <c r="E44" s="73"/>
      <c r="F44" s="73">
        <f t="shared" si="5"/>
        <v>0</v>
      </c>
      <c r="G44" s="73"/>
      <c r="H44" s="73"/>
      <c r="I44" s="73">
        <f t="shared" si="3"/>
        <v>0</v>
      </c>
      <c r="J44" s="78"/>
      <c r="K44" s="73"/>
      <c r="L44" s="73">
        <f t="shared" si="6"/>
        <v>0</v>
      </c>
      <c r="M44" s="73"/>
      <c r="N44" s="73"/>
      <c r="O44" s="73">
        <f t="shared" si="4"/>
        <v>0</v>
      </c>
      <c r="P44" s="78"/>
      <c r="Q44" s="73"/>
      <c r="R44" s="73">
        <f t="shared" si="7"/>
        <v>0</v>
      </c>
      <c r="S44" s="79"/>
      <c r="T44" s="80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31.5">
      <c r="A45" s="33" t="s">
        <v>40</v>
      </c>
      <c r="B45" s="25">
        <v>1225</v>
      </c>
      <c r="C45" s="78">
        <f>SUM(C46:C52)</f>
        <v>187900</v>
      </c>
      <c r="D45" s="78">
        <f>SUM(D46:D52)</f>
        <v>0</v>
      </c>
      <c r="E45" s="78">
        <f aca="true" t="shared" si="8" ref="E45:T45">SUM(E46:E52)</f>
        <v>187900</v>
      </c>
      <c r="F45" s="78">
        <f t="shared" si="8"/>
        <v>187900</v>
      </c>
      <c r="G45" s="78">
        <f>SUM(G46:G52)</f>
        <v>0</v>
      </c>
      <c r="H45" s="78">
        <f t="shared" si="8"/>
        <v>0</v>
      </c>
      <c r="I45" s="78">
        <f t="shared" si="8"/>
        <v>140582</v>
      </c>
      <c r="J45" s="78">
        <f t="shared" si="8"/>
        <v>0</v>
      </c>
      <c r="K45" s="78">
        <f t="shared" si="8"/>
        <v>140582</v>
      </c>
      <c r="L45" s="78">
        <f t="shared" si="8"/>
        <v>140582</v>
      </c>
      <c r="M45" s="78">
        <f t="shared" si="8"/>
        <v>0</v>
      </c>
      <c r="N45" s="78">
        <f>SUM(N46:N52)</f>
        <v>0</v>
      </c>
      <c r="O45" s="78">
        <f>SUM(O46:O52)</f>
        <v>123720</v>
      </c>
      <c r="P45" s="78">
        <f t="shared" si="8"/>
        <v>0</v>
      </c>
      <c r="Q45" s="78">
        <f>SUM(Q46:Q52)</f>
        <v>123720</v>
      </c>
      <c r="R45" s="78">
        <f t="shared" si="8"/>
        <v>123720</v>
      </c>
      <c r="S45" s="81">
        <f>SUM(S46:S52)</f>
        <v>0</v>
      </c>
      <c r="T45" s="82">
        <f t="shared" si="8"/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18.75">
      <c r="A46" s="33" t="s">
        <v>22</v>
      </c>
      <c r="B46" s="21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f aca="true" t="shared" si="9" ref="R46:R63">Q46+P46</f>
        <v>0</v>
      </c>
      <c r="S46" s="79"/>
      <c r="T46" s="80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31.5">
      <c r="A47" s="33" t="s">
        <v>82</v>
      </c>
      <c r="B47" s="21" t="s">
        <v>81</v>
      </c>
      <c r="C47" s="73">
        <f aca="true" t="shared" si="10" ref="C47:C62">F47+G47+H47</f>
        <v>187900</v>
      </c>
      <c r="D47" s="73"/>
      <c r="E47" s="73">
        <f>828000-E34</f>
        <v>187900</v>
      </c>
      <c r="F47" s="73">
        <f aca="true" t="shared" si="11" ref="F47:F63">E47+D47</f>
        <v>187900</v>
      </c>
      <c r="G47" s="73"/>
      <c r="H47" s="73"/>
      <c r="I47" s="73">
        <f aca="true" t="shared" si="12" ref="I47:I62">L47+M47+N47</f>
        <v>140582</v>
      </c>
      <c r="J47" s="73"/>
      <c r="K47" s="73">
        <f>839882-K34</f>
        <v>140582</v>
      </c>
      <c r="L47" s="73">
        <f aca="true" t="shared" si="13" ref="L47:L63">K47+J47</f>
        <v>140582</v>
      </c>
      <c r="M47" s="73"/>
      <c r="N47" s="73"/>
      <c r="O47" s="73">
        <f aca="true" t="shared" si="14" ref="O47:O62">R47+S47+T47</f>
        <v>123720</v>
      </c>
      <c r="P47" s="73"/>
      <c r="Q47" s="73">
        <f>888720-Q34</f>
        <v>123720</v>
      </c>
      <c r="R47" s="73">
        <f t="shared" si="9"/>
        <v>123720</v>
      </c>
      <c r="S47" s="79"/>
      <c r="T47" s="80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18.75">
      <c r="A48" s="33" t="s">
        <v>41</v>
      </c>
      <c r="B48" s="25" t="s">
        <v>42</v>
      </c>
      <c r="C48" s="73">
        <f t="shared" si="10"/>
        <v>0</v>
      </c>
      <c r="D48" s="78"/>
      <c r="E48" s="73"/>
      <c r="F48" s="73">
        <f t="shared" si="11"/>
        <v>0</v>
      </c>
      <c r="G48" s="73"/>
      <c r="H48" s="73"/>
      <c r="I48" s="73">
        <f t="shared" si="12"/>
        <v>0</v>
      </c>
      <c r="J48" s="78"/>
      <c r="K48" s="73"/>
      <c r="L48" s="73">
        <f t="shared" si="13"/>
        <v>0</v>
      </c>
      <c r="M48" s="73"/>
      <c r="N48" s="73"/>
      <c r="O48" s="73">
        <f t="shared" si="14"/>
        <v>0</v>
      </c>
      <c r="P48" s="78"/>
      <c r="Q48" s="73"/>
      <c r="R48" s="73">
        <f t="shared" si="9"/>
        <v>0</v>
      </c>
      <c r="S48" s="79"/>
      <c r="T48" s="80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18.75">
      <c r="A49" s="33" t="s">
        <v>43</v>
      </c>
      <c r="B49" s="25" t="s">
        <v>44</v>
      </c>
      <c r="C49" s="73">
        <f t="shared" si="10"/>
        <v>0</v>
      </c>
      <c r="D49" s="78"/>
      <c r="E49" s="73"/>
      <c r="F49" s="73">
        <f t="shared" si="11"/>
        <v>0</v>
      </c>
      <c r="G49" s="73"/>
      <c r="H49" s="73"/>
      <c r="I49" s="73">
        <f t="shared" si="12"/>
        <v>0</v>
      </c>
      <c r="J49" s="78"/>
      <c r="K49" s="73"/>
      <c r="L49" s="73">
        <f t="shared" si="13"/>
        <v>0</v>
      </c>
      <c r="M49" s="73"/>
      <c r="N49" s="73"/>
      <c r="O49" s="73">
        <f t="shared" si="14"/>
        <v>0</v>
      </c>
      <c r="P49" s="78"/>
      <c r="Q49" s="73"/>
      <c r="R49" s="73">
        <f t="shared" si="9"/>
        <v>0</v>
      </c>
      <c r="S49" s="79"/>
      <c r="T49" s="80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31.5">
      <c r="A50" s="33" t="s">
        <v>85</v>
      </c>
      <c r="B50" s="25" t="s">
        <v>83</v>
      </c>
      <c r="C50" s="73">
        <f t="shared" si="10"/>
        <v>0</v>
      </c>
      <c r="D50" s="78"/>
      <c r="E50" s="73"/>
      <c r="F50" s="73">
        <f t="shared" si="11"/>
        <v>0</v>
      </c>
      <c r="G50" s="73"/>
      <c r="H50" s="73"/>
      <c r="I50" s="73">
        <f t="shared" si="12"/>
        <v>0</v>
      </c>
      <c r="J50" s="78"/>
      <c r="K50" s="73"/>
      <c r="L50" s="73">
        <f t="shared" si="13"/>
        <v>0</v>
      </c>
      <c r="M50" s="73"/>
      <c r="N50" s="73"/>
      <c r="O50" s="73">
        <f t="shared" si="14"/>
        <v>0</v>
      </c>
      <c r="P50" s="78"/>
      <c r="Q50" s="73"/>
      <c r="R50" s="73">
        <f t="shared" si="9"/>
        <v>0</v>
      </c>
      <c r="S50" s="79"/>
      <c r="T50" s="80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18.75">
      <c r="A51" s="33" t="s">
        <v>86</v>
      </c>
      <c r="B51" s="25" t="s">
        <v>84</v>
      </c>
      <c r="C51" s="73">
        <f t="shared" si="10"/>
        <v>0</v>
      </c>
      <c r="D51" s="78"/>
      <c r="E51" s="73"/>
      <c r="F51" s="73">
        <f t="shared" si="11"/>
        <v>0</v>
      </c>
      <c r="G51" s="73"/>
      <c r="H51" s="73"/>
      <c r="I51" s="73">
        <f t="shared" si="12"/>
        <v>0</v>
      </c>
      <c r="J51" s="78"/>
      <c r="K51" s="73"/>
      <c r="L51" s="73">
        <f t="shared" si="13"/>
        <v>0</v>
      </c>
      <c r="M51" s="73"/>
      <c r="N51" s="73"/>
      <c r="O51" s="73">
        <f t="shared" si="14"/>
        <v>0</v>
      </c>
      <c r="P51" s="78"/>
      <c r="Q51" s="73"/>
      <c r="R51" s="73">
        <f t="shared" si="9"/>
        <v>0</v>
      </c>
      <c r="S51" s="79"/>
      <c r="T51" s="80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31.5">
      <c r="A52" s="33" t="s">
        <v>45</v>
      </c>
      <c r="B52" s="25" t="s">
        <v>46</v>
      </c>
      <c r="C52" s="73">
        <f t="shared" si="10"/>
        <v>0</v>
      </c>
      <c r="D52" s="78"/>
      <c r="E52" s="73"/>
      <c r="F52" s="73">
        <f t="shared" si="11"/>
        <v>0</v>
      </c>
      <c r="G52" s="73"/>
      <c r="H52" s="73"/>
      <c r="I52" s="73">
        <f t="shared" si="12"/>
        <v>0</v>
      </c>
      <c r="J52" s="78"/>
      <c r="K52" s="73"/>
      <c r="L52" s="73">
        <f t="shared" si="13"/>
        <v>0</v>
      </c>
      <c r="M52" s="73"/>
      <c r="N52" s="73"/>
      <c r="O52" s="73">
        <f t="shared" si="14"/>
        <v>0</v>
      </c>
      <c r="P52" s="78"/>
      <c r="Q52" s="73"/>
      <c r="R52" s="73">
        <f t="shared" si="9"/>
        <v>0</v>
      </c>
      <c r="S52" s="79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8.75">
      <c r="A53" s="33" t="s">
        <v>47</v>
      </c>
      <c r="B53" s="25">
        <v>1226</v>
      </c>
      <c r="C53" s="78">
        <f>SUM(C54:C62)</f>
        <v>331855.2</v>
      </c>
      <c r="D53" s="78">
        <f>SUM(D54:D62)</f>
        <v>331855.2</v>
      </c>
      <c r="E53" s="78">
        <f aca="true" t="shared" si="15" ref="E53:T53">SUM(E54:E62)</f>
        <v>0</v>
      </c>
      <c r="F53" s="78">
        <f t="shared" si="15"/>
        <v>331855.2</v>
      </c>
      <c r="G53" s="78">
        <f>SUM(G54:G62)</f>
        <v>0</v>
      </c>
      <c r="H53" s="78">
        <f t="shared" si="15"/>
        <v>0</v>
      </c>
      <c r="I53" s="78">
        <f t="shared" si="15"/>
        <v>331855.2</v>
      </c>
      <c r="J53" s="78">
        <f t="shared" si="15"/>
        <v>331855.2</v>
      </c>
      <c r="K53" s="78">
        <f>SUM(K54:K62)</f>
        <v>0</v>
      </c>
      <c r="L53" s="78">
        <f t="shared" si="15"/>
        <v>331855.2</v>
      </c>
      <c r="M53" s="78">
        <f t="shared" si="15"/>
        <v>0</v>
      </c>
      <c r="N53" s="78">
        <f t="shared" si="15"/>
        <v>0</v>
      </c>
      <c r="O53" s="78">
        <f t="shared" si="15"/>
        <v>331855.2</v>
      </c>
      <c r="P53" s="78">
        <f t="shared" si="15"/>
        <v>331855.2</v>
      </c>
      <c r="Q53" s="78">
        <f t="shared" si="15"/>
        <v>0</v>
      </c>
      <c r="R53" s="78">
        <f t="shared" si="15"/>
        <v>331855.2</v>
      </c>
      <c r="S53" s="81">
        <f t="shared" si="15"/>
        <v>0</v>
      </c>
      <c r="T53" s="82">
        <f t="shared" si="15"/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18.75">
      <c r="A54" s="33" t="s">
        <v>96</v>
      </c>
      <c r="B54" s="25" t="s">
        <v>91</v>
      </c>
      <c r="C54" s="73">
        <f t="shared" si="10"/>
        <v>331855.2</v>
      </c>
      <c r="D54" s="78">
        <f>(25000+343728)*90%</f>
        <v>331855.2</v>
      </c>
      <c r="E54" s="73"/>
      <c r="F54" s="73">
        <f t="shared" si="11"/>
        <v>331855.2</v>
      </c>
      <c r="G54" s="73"/>
      <c r="H54" s="73"/>
      <c r="I54" s="73">
        <f>L54+M54+N54</f>
        <v>331855.2</v>
      </c>
      <c r="J54" s="78">
        <f>(25000+343728)*90%</f>
        <v>331855.2</v>
      </c>
      <c r="K54" s="73"/>
      <c r="L54" s="73">
        <f>K54+J54</f>
        <v>331855.2</v>
      </c>
      <c r="M54" s="73"/>
      <c r="N54" s="73"/>
      <c r="O54" s="73">
        <f>R54+S54+T54</f>
        <v>331855.2</v>
      </c>
      <c r="P54" s="78">
        <f>(25000+343728)*90%</f>
        <v>331855.2</v>
      </c>
      <c r="Q54" s="73"/>
      <c r="R54" s="73">
        <f>Q54+P54</f>
        <v>331855.2</v>
      </c>
      <c r="S54" s="73"/>
      <c r="T54" s="7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78.75">
      <c r="A55" s="33" t="s">
        <v>97</v>
      </c>
      <c r="B55" s="25" t="s">
        <v>87</v>
      </c>
      <c r="C55" s="73">
        <f t="shared" si="10"/>
        <v>0</v>
      </c>
      <c r="D55" s="78"/>
      <c r="E55" s="73"/>
      <c r="F55" s="73">
        <f t="shared" si="11"/>
        <v>0</v>
      </c>
      <c r="G55" s="73"/>
      <c r="H55" s="73"/>
      <c r="I55" s="73">
        <f t="shared" si="12"/>
        <v>0</v>
      </c>
      <c r="J55" s="78"/>
      <c r="K55" s="73"/>
      <c r="L55" s="73">
        <f t="shared" si="13"/>
        <v>0</v>
      </c>
      <c r="M55" s="73"/>
      <c r="N55" s="73"/>
      <c r="O55" s="73">
        <f t="shared" si="14"/>
        <v>0</v>
      </c>
      <c r="P55" s="78"/>
      <c r="Q55" s="73"/>
      <c r="R55" s="73">
        <f t="shared" si="9"/>
        <v>0</v>
      </c>
      <c r="S55" s="79"/>
      <c r="T55" s="80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18.75">
      <c r="A56" s="33" t="s">
        <v>98</v>
      </c>
      <c r="B56" s="25" t="s">
        <v>88</v>
      </c>
      <c r="C56" s="73">
        <f t="shared" si="10"/>
        <v>0</v>
      </c>
      <c r="D56" s="78"/>
      <c r="E56" s="73"/>
      <c r="F56" s="73">
        <f t="shared" si="11"/>
        <v>0</v>
      </c>
      <c r="G56" s="73"/>
      <c r="H56" s="73"/>
      <c r="I56" s="73">
        <f t="shared" si="12"/>
        <v>0</v>
      </c>
      <c r="J56" s="78"/>
      <c r="K56" s="73"/>
      <c r="L56" s="73">
        <f t="shared" si="13"/>
        <v>0</v>
      </c>
      <c r="M56" s="73"/>
      <c r="N56" s="73"/>
      <c r="O56" s="73">
        <f t="shared" si="14"/>
        <v>0</v>
      </c>
      <c r="P56" s="78"/>
      <c r="Q56" s="73"/>
      <c r="R56" s="73">
        <f t="shared" si="9"/>
        <v>0</v>
      </c>
      <c r="S56" s="79"/>
      <c r="T56" s="80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18.75">
      <c r="A57" s="33" t="s">
        <v>99</v>
      </c>
      <c r="B57" s="25" t="s">
        <v>89</v>
      </c>
      <c r="C57" s="73">
        <f t="shared" si="10"/>
        <v>0</v>
      </c>
      <c r="D57" s="78"/>
      <c r="E57" s="73"/>
      <c r="F57" s="73">
        <f t="shared" si="11"/>
        <v>0</v>
      </c>
      <c r="G57" s="73"/>
      <c r="H57" s="73"/>
      <c r="I57" s="73">
        <f t="shared" si="12"/>
        <v>0</v>
      </c>
      <c r="J57" s="78"/>
      <c r="K57" s="73"/>
      <c r="L57" s="73">
        <f t="shared" si="13"/>
        <v>0</v>
      </c>
      <c r="M57" s="73"/>
      <c r="N57" s="73"/>
      <c r="O57" s="73">
        <f t="shared" si="14"/>
        <v>0</v>
      </c>
      <c r="P57" s="78"/>
      <c r="Q57" s="73"/>
      <c r="R57" s="73">
        <f t="shared" si="9"/>
        <v>0</v>
      </c>
      <c r="S57" s="79"/>
      <c r="T57" s="80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31.5">
      <c r="A58" s="33" t="s">
        <v>100</v>
      </c>
      <c r="B58" s="25" t="s">
        <v>90</v>
      </c>
      <c r="C58" s="73">
        <f t="shared" si="10"/>
        <v>0</v>
      </c>
      <c r="D58" s="78"/>
      <c r="E58" s="73"/>
      <c r="F58" s="73">
        <f t="shared" si="11"/>
        <v>0</v>
      </c>
      <c r="G58" s="73"/>
      <c r="H58" s="73"/>
      <c r="I58" s="73">
        <f t="shared" si="12"/>
        <v>0</v>
      </c>
      <c r="J58" s="78"/>
      <c r="K58" s="73"/>
      <c r="L58" s="73">
        <f t="shared" si="13"/>
        <v>0</v>
      </c>
      <c r="M58" s="73"/>
      <c r="N58" s="73"/>
      <c r="O58" s="73">
        <f t="shared" si="14"/>
        <v>0</v>
      </c>
      <c r="P58" s="78"/>
      <c r="Q58" s="73"/>
      <c r="R58" s="73">
        <f t="shared" si="9"/>
        <v>0</v>
      </c>
      <c r="S58" s="79"/>
      <c r="T58" s="80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18.75">
      <c r="A59" s="33" t="s">
        <v>101</v>
      </c>
      <c r="B59" s="25" t="s">
        <v>92</v>
      </c>
      <c r="C59" s="73">
        <f t="shared" si="10"/>
        <v>0</v>
      </c>
      <c r="D59" s="78"/>
      <c r="E59" s="73"/>
      <c r="F59" s="73">
        <f t="shared" si="11"/>
        <v>0</v>
      </c>
      <c r="G59" s="73"/>
      <c r="H59" s="73"/>
      <c r="I59" s="73">
        <f t="shared" si="12"/>
        <v>0</v>
      </c>
      <c r="J59" s="78"/>
      <c r="K59" s="73"/>
      <c r="L59" s="73">
        <f t="shared" si="13"/>
        <v>0</v>
      </c>
      <c r="M59" s="73"/>
      <c r="N59" s="73"/>
      <c r="O59" s="73">
        <f t="shared" si="14"/>
        <v>0</v>
      </c>
      <c r="P59" s="78"/>
      <c r="Q59" s="73"/>
      <c r="R59" s="73">
        <f t="shared" si="9"/>
        <v>0</v>
      </c>
      <c r="S59" s="79"/>
      <c r="T59" s="80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31.5">
      <c r="A60" s="33" t="s">
        <v>102</v>
      </c>
      <c r="B60" s="25" t="s">
        <v>93</v>
      </c>
      <c r="C60" s="73">
        <f t="shared" si="10"/>
        <v>0</v>
      </c>
      <c r="D60" s="78"/>
      <c r="E60" s="73"/>
      <c r="F60" s="73">
        <f t="shared" si="11"/>
        <v>0</v>
      </c>
      <c r="G60" s="73"/>
      <c r="H60" s="73"/>
      <c r="I60" s="73">
        <f t="shared" si="12"/>
        <v>0</v>
      </c>
      <c r="J60" s="78"/>
      <c r="K60" s="73"/>
      <c r="L60" s="73">
        <f t="shared" si="13"/>
        <v>0</v>
      </c>
      <c r="M60" s="73"/>
      <c r="N60" s="73"/>
      <c r="O60" s="73">
        <f t="shared" si="14"/>
        <v>0</v>
      </c>
      <c r="P60" s="78"/>
      <c r="Q60" s="73"/>
      <c r="R60" s="73">
        <f t="shared" si="9"/>
        <v>0</v>
      </c>
      <c r="S60" s="79"/>
      <c r="T60" s="80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18.75">
      <c r="A61" s="33" t="s">
        <v>103</v>
      </c>
      <c r="B61" s="25" t="s">
        <v>94</v>
      </c>
      <c r="C61" s="73">
        <f t="shared" si="10"/>
        <v>0</v>
      </c>
      <c r="D61" s="78"/>
      <c r="E61" s="73"/>
      <c r="F61" s="73">
        <f t="shared" si="11"/>
        <v>0</v>
      </c>
      <c r="G61" s="73"/>
      <c r="H61" s="73"/>
      <c r="I61" s="73">
        <f t="shared" si="12"/>
        <v>0</v>
      </c>
      <c r="J61" s="78"/>
      <c r="K61" s="73"/>
      <c r="L61" s="73">
        <f t="shared" si="13"/>
        <v>0</v>
      </c>
      <c r="M61" s="73"/>
      <c r="N61" s="73"/>
      <c r="O61" s="73">
        <f t="shared" si="14"/>
        <v>0</v>
      </c>
      <c r="P61" s="78"/>
      <c r="Q61" s="73"/>
      <c r="R61" s="73">
        <f t="shared" si="9"/>
        <v>0</v>
      </c>
      <c r="S61" s="79"/>
      <c r="T61" s="80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63">
      <c r="A62" s="33" t="s">
        <v>104</v>
      </c>
      <c r="B62" s="25" t="s">
        <v>95</v>
      </c>
      <c r="C62" s="73">
        <f t="shared" si="10"/>
        <v>0</v>
      </c>
      <c r="D62" s="78"/>
      <c r="E62" s="73"/>
      <c r="F62" s="73">
        <f t="shared" si="11"/>
        <v>0</v>
      </c>
      <c r="G62" s="73"/>
      <c r="H62" s="73"/>
      <c r="I62" s="73">
        <f t="shared" si="12"/>
        <v>0</v>
      </c>
      <c r="J62" s="78"/>
      <c r="K62" s="73"/>
      <c r="L62" s="73">
        <f t="shared" si="13"/>
        <v>0</v>
      </c>
      <c r="M62" s="73"/>
      <c r="N62" s="73"/>
      <c r="O62" s="73">
        <f t="shared" si="14"/>
        <v>0</v>
      </c>
      <c r="P62" s="78"/>
      <c r="Q62" s="73"/>
      <c r="R62" s="73">
        <f t="shared" si="9"/>
        <v>0</v>
      </c>
      <c r="S62" s="79"/>
      <c r="T62" s="80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18.75">
      <c r="A63" s="33" t="s">
        <v>48</v>
      </c>
      <c r="B63" s="12">
        <v>1260</v>
      </c>
      <c r="C63" s="73">
        <f>C66+C67</f>
        <v>38130</v>
      </c>
      <c r="D63" s="73">
        <f>D66+D67</f>
        <v>38130</v>
      </c>
      <c r="E63" s="73">
        <f>E66+E67</f>
        <v>0</v>
      </c>
      <c r="F63" s="73">
        <f t="shared" si="11"/>
        <v>38130</v>
      </c>
      <c r="G63" s="73">
        <f>G66+G67</f>
        <v>0</v>
      </c>
      <c r="H63" s="73">
        <f>H66+H67</f>
        <v>0</v>
      </c>
      <c r="I63" s="73">
        <f>I66+I67</f>
        <v>38130</v>
      </c>
      <c r="J63" s="73">
        <f>J66+J67</f>
        <v>38130</v>
      </c>
      <c r="K63" s="73">
        <f>K66+K67</f>
        <v>0</v>
      </c>
      <c r="L63" s="73">
        <f t="shared" si="13"/>
        <v>38130</v>
      </c>
      <c r="M63" s="73">
        <f>M66+M67</f>
        <v>0</v>
      </c>
      <c r="N63" s="73">
        <f>N66+N67</f>
        <v>0</v>
      </c>
      <c r="O63" s="73">
        <f>O66+O67</f>
        <v>38130</v>
      </c>
      <c r="P63" s="73">
        <f>P66+P67</f>
        <v>38130</v>
      </c>
      <c r="Q63" s="73">
        <f>Q66+Q67</f>
        <v>0</v>
      </c>
      <c r="R63" s="73">
        <f t="shared" si="9"/>
        <v>38130</v>
      </c>
      <c r="S63" s="79">
        <f>S66+S67</f>
        <v>0</v>
      </c>
      <c r="T63" s="80">
        <f>T66+T67</f>
        <v>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18.75">
      <c r="A64" s="33" t="s">
        <v>49</v>
      </c>
      <c r="B64" s="1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9"/>
      <c r="T64" s="80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18.75">
      <c r="A65" s="33" t="s">
        <v>50</v>
      </c>
      <c r="B65" s="21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9"/>
      <c r="T65" s="80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31.5">
      <c r="A66" s="33" t="s">
        <v>51</v>
      </c>
      <c r="B66" s="25">
        <v>1262</v>
      </c>
      <c r="C66" s="73">
        <f aca="true" t="shared" si="16" ref="C66:C72">F66+G66+H66</f>
        <v>38130</v>
      </c>
      <c r="D66" s="78">
        <v>38130</v>
      </c>
      <c r="E66" s="73"/>
      <c r="F66" s="73">
        <f>E66+D66</f>
        <v>38130</v>
      </c>
      <c r="G66" s="73"/>
      <c r="H66" s="73"/>
      <c r="I66" s="73">
        <f>L66+M66+N66</f>
        <v>38130</v>
      </c>
      <c r="J66" s="78">
        <v>38130</v>
      </c>
      <c r="K66" s="73"/>
      <c r="L66" s="73">
        <f>K66+J66</f>
        <v>38130</v>
      </c>
      <c r="M66" s="73"/>
      <c r="N66" s="73"/>
      <c r="O66" s="73">
        <f>R66+S66+T66</f>
        <v>38130</v>
      </c>
      <c r="P66" s="78">
        <v>38130</v>
      </c>
      <c r="Q66" s="73"/>
      <c r="R66" s="73">
        <f>Q66+P66</f>
        <v>38130</v>
      </c>
      <c r="S66" s="73"/>
      <c r="T66" s="7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47.25">
      <c r="A67" s="33" t="s">
        <v>52</v>
      </c>
      <c r="B67" s="25">
        <v>1263</v>
      </c>
      <c r="C67" s="73">
        <f t="shared" si="16"/>
        <v>0</v>
      </c>
      <c r="D67" s="78"/>
      <c r="E67" s="73"/>
      <c r="F67" s="73">
        <f>E67+D67</f>
        <v>0</v>
      </c>
      <c r="G67" s="73"/>
      <c r="H67" s="73"/>
      <c r="I67" s="73">
        <f aca="true" t="shared" si="17" ref="I67:I72">L67+M67+N67</f>
        <v>0</v>
      </c>
      <c r="J67" s="78"/>
      <c r="K67" s="73"/>
      <c r="L67" s="73">
        <f>K67+J67</f>
        <v>0</v>
      </c>
      <c r="M67" s="73"/>
      <c r="N67" s="73"/>
      <c r="O67" s="73">
        <f aca="true" t="shared" si="18" ref="O67:O72">R67+S67+T67</f>
        <v>0</v>
      </c>
      <c r="P67" s="78"/>
      <c r="Q67" s="73"/>
      <c r="R67" s="73">
        <f>Q67+P67</f>
        <v>0</v>
      </c>
      <c r="S67" s="79"/>
      <c r="T67" s="80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18.75">
      <c r="A68" s="33" t="s">
        <v>53</v>
      </c>
      <c r="B68" s="25">
        <v>1290</v>
      </c>
      <c r="C68" s="78">
        <f>SUM(C69:C72)</f>
        <v>64340</v>
      </c>
      <c r="D68" s="78">
        <f>SUM(D69:D72)</f>
        <v>0</v>
      </c>
      <c r="E68" s="78">
        <f aca="true" t="shared" si="19" ref="E68:T68">SUM(E69:E72)</f>
        <v>64340</v>
      </c>
      <c r="F68" s="78">
        <f t="shared" si="19"/>
        <v>64340</v>
      </c>
      <c r="G68" s="78">
        <f>SUM(G69:G72)</f>
        <v>0</v>
      </c>
      <c r="H68" s="78">
        <f t="shared" si="19"/>
        <v>0</v>
      </c>
      <c r="I68" s="78">
        <f t="shared" si="19"/>
        <v>64340</v>
      </c>
      <c r="J68" s="78">
        <f t="shared" si="19"/>
        <v>0</v>
      </c>
      <c r="K68" s="78">
        <f t="shared" si="19"/>
        <v>64340</v>
      </c>
      <c r="L68" s="78">
        <f t="shared" si="19"/>
        <v>64340</v>
      </c>
      <c r="M68" s="78">
        <f t="shared" si="19"/>
        <v>0</v>
      </c>
      <c r="N68" s="78">
        <f>SUM(N69:N72)</f>
        <v>0</v>
      </c>
      <c r="O68" s="78">
        <f>SUM(O69:O72)</f>
        <v>64340</v>
      </c>
      <c r="P68" s="78">
        <f t="shared" si="19"/>
        <v>0</v>
      </c>
      <c r="Q68" s="78">
        <f>SUM(Q69:Q72)</f>
        <v>64340</v>
      </c>
      <c r="R68" s="78">
        <f t="shared" si="19"/>
        <v>64340</v>
      </c>
      <c r="S68" s="81">
        <f>SUM(S69:S72)</f>
        <v>0</v>
      </c>
      <c r="T68" s="82">
        <f t="shared" si="19"/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31.5">
      <c r="A69" s="33" t="s">
        <v>109</v>
      </c>
      <c r="B69" s="25" t="s">
        <v>106</v>
      </c>
      <c r="C69" s="73">
        <f t="shared" si="16"/>
        <v>64340</v>
      </c>
      <c r="D69" s="78"/>
      <c r="E69" s="73">
        <f>10300+34916+19124</f>
        <v>64340</v>
      </c>
      <c r="F69" s="73">
        <f>E69+D69</f>
        <v>64340</v>
      </c>
      <c r="G69" s="73"/>
      <c r="H69" s="73"/>
      <c r="I69" s="73">
        <f>L69+M69+N69</f>
        <v>64340</v>
      </c>
      <c r="J69" s="78"/>
      <c r="K69" s="73">
        <f>10300+34916+19124</f>
        <v>64340</v>
      </c>
      <c r="L69" s="73">
        <f>K69+J69</f>
        <v>64340</v>
      </c>
      <c r="M69" s="73"/>
      <c r="N69" s="73"/>
      <c r="O69" s="73">
        <f>R69+S69+T69</f>
        <v>64340</v>
      </c>
      <c r="P69" s="78"/>
      <c r="Q69" s="73">
        <f>10300+34916+19124</f>
        <v>64340</v>
      </c>
      <c r="R69" s="73">
        <f>Q69+P69</f>
        <v>64340</v>
      </c>
      <c r="S69" s="73"/>
      <c r="T69" s="7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18.75">
      <c r="A70" s="33" t="s">
        <v>110</v>
      </c>
      <c r="B70" s="25" t="s">
        <v>107</v>
      </c>
      <c r="C70" s="73">
        <f t="shared" si="16"/>
        <v>0</v>
      </c>
      <c r="D70" s="78"/>
      <c r="E70" s="73"/>
      <c r="F70" s="73">
        <f>E70+D70</f>
        <v>0</v>
      </c>
      <c r="G70" s="73"/>
      <c r="H70" s="73"/>
      <c r="I70" s="73">
        <f t="shared" si="17"/>
        <v>0</v>
      </c>
      <c r="J70" s="78"/>
      <c r="K70" s="73"/>
      <c r="L70" s="73">
        <f>K70+J70</f>
        <v>0</v>
      </c>
      <c r="M70" s="73"/>
      <c r="N70" s="73"/>
      <c r="O70" s="73">
        <f t="shared" si="18"/>
        <v>0</v>
      </c>
      <c r="P70" s="78"/>
      <c r="Q70" s="73"/>
      <c r="R70" s="73">
        <f>Q70+P70</f>
        <v>0</v>
      </c>
      <c r="S70" s="79"/>
      <c r="T70" s="8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8.75">
      <c r="A71" s="33" t="s">
        <v>111</v>
      </c>
      <c r="B71" s="25" t="s">
        <v>105</v>
      </c>
      <c r="C71" s="73">
        <f t="shared" si="16"/>
        <v>0</v>
      </c>
      <c r="D71" s="78"/>
      <c r="E71" s="73"/>
      <c r="F71" s="73">
        <f>E71+D71</f>
        <v>0</v>
      </c>
      <c r="G71" s="73"/>
      <c r="H71" s="73"/>
      <c r="I71" s="73">
        <f t="shared" si="17"/>
        <v>0</v>
      </c>
      <c r="J71" s="78"/>
      <c r="K71" s="73"/>
      <c r="L71" s="73">
        <f>K71+J71</f>
        <v>0</v>
      </c>
      <c r="M71" s="73"/>
      <c r="N71" s="73"/>
      <c r="O71" s="73">
        <f t="shared" si="18"/>
        <v>0</v>
      </c>
      <c r="P71" s="78"/>
      <c r="Q71" s="73"/>
      <c r="R71" s="73">
        <f>Q71+P71</f>
        <v>0</v>
      </c>
      <c r="S71" s="79"/>
      <c r="T71" s="80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18.75">
      <c r="A72" s="33" t="s">
        <v>112</v>
      </c>
      <c r="B72" s="25" t="s">
        <v>108</v>
      </c>
      <c r="C72" s="73">
        <f t="shared" si="16"/>
        <v>0</v>
      </c>
      <c r="D72" s="78"/>
      <c r="E72" s="73"/>
      <c r="F72" s="73">
        <f>E72+D72</f>
        <v>0</v>
      </c>
      <c r="G72" s="73"/>
      <c r="H72" s="73"/>
      <c r="I72" s="73">
        <f t="shared" si="17"/>
        <v>0</v>
      </c>
      <c r="J72" s="78"/>
      <c r="K72" s="73"/>
      <c r="L72" s="73">
        <f>K72+J72</f>
        <v>0</v>
      </c>
      <c r="M72" s="73"/>
      <c r="N72" s="73"/>
      <c r="O72" s="73">
        <f t="shared" si="18"/>
        <v>0</v>
      </c>
      <c r="P72" s="78"/>
      <c r="Q72" s="73"/>
      <c r="R72" s="73">
        <f>Q72+P72</f>
        <v>0</v>
      </c>
      <c r="S72" s="79"/>
      <c r="T72" s="80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31.5">
      <c r="A73" s="33" t="s">
        <v>54</v>
      </c>
      <c r="B73" s="25">
        <v>1300</v>
      </c>
      <c r="C73" s="78">
        <f>C75+C79+C80+C81</f>
        <v>157747.6</v>
      </c>
      <c r="D73" s="78">
        <f>D75+D79+D80+D81</f>
        <v>157747.6</v>
      </c>
      <c r="E73" s="78">
        <f>E75+E79+E80+E81</f>
        <v>0</v>
      </c>
      <c r="F73" s="73">
        <f>E73+D73</f>
        <v>157747.6</v>
      </c>
      <c r="G73" s="78">
        <f>G75+G79+G80+G81</f>
        <v>0</v>
      </c>
      <c r="H73" s="78">
        <f>H75+H79+H80+H81</f>
        <v>0</v>
      </c>
      <c r="I73" s="78">
        <f>I75+I79+I80+I81</f>
        <v>185623.8</v>
      </c>
      <c r="J73" s="78">
        <f>J75+J79+J80+J81</f>
        <v>185623.8</v>
      </c>
      <c r="K73" s="78">
        <f>K75+K79+K80+K81</f>
        <v>0</v>
      </c>
      <c r="L73" s="73">
        <f>K73+J73</f>
        <v>185623.8</v>
      </c>
      <c r="M73" s="78">
        <f>M75+M79+M80+M81</f>
        <v>0</v>
      </c>
      <c r="N73" s="78">
        <f>N75+N79+N80+N81</f>
        <v>0</v>
      </c>
      <c r="O73" s="78">
        <f>O75+O79+O80+O81</f>
        <v>244495</v>
      </c>
      <c r="P73" s="78">
        <f>P75+P79+P80+P81</f>
        <v>244495</v>
      </c>
      <c r="Q73" s="78">
        <f>Q75+Q79+Q80+Q81</f>
        <v>0</v>
      </c>
      <c r="R73" s="73">
        <f>Q73+P73</f>
        <v>244495</v>
      </c>
      <c r="S73" s="81">
        <f>S75+S79+S80+S81</f>
        <v>0</v>
      </c>
      <c r="T73" s="82">
        <f>T75+T79+T80+T81</f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18.75">
      <c r="A74" s="33" t="s">
        <v>50</v>
      </c>
      <c r="B74" s="21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9"/>
      <c r="T74" s="80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18.75">
      <c r="A75" s="33" t="s">
        <v>55</v>
      </c>
      <c r="B75" s="25">
        <v>1310</v>
      </c>
      <c r="C75" s="78">
        <f>C77+C78</f>
        <v>0</v>
      </c>
      <c r="D75" s="78">
        <f>D77+D78</f>
        <v>0</v>
      </c>
      <c r="E75" s="78">
        <f>E77+E78</f>
        <v>0</v>
      </c>
      <c r="F75" s="73">
        <f>E75+D75</f>
        <v>0</v>
      </c>
      <c r="G75" s="78">
        <f>G77+G78</f>
        <v>0</v>
      </c>
      <c r="H75" s="78">
        <f>H77+H78</f>
        <v>0</v>
      </c>
      <c r="I75" s="78">
        <f>I77+I78</f>
        <v>0</v>
      </c>
      <c r="J75" s="78">
        <f>J77+J78</f>
        <v>0</v>
      </c>
      <c r="K75" s="78">
        <f>K77+K78</f>
        <v>0</v>
      </c>
      <c r="L75" s="73">
        <f>K75+J75</f>
        <v>0</v>
      </c>
      <c r="M75" s="78">
        <f>M77+M78</f>
        <v>0</v>
      </c>
      <c r="N75" s="78">
        <f>N77+N78</f>
        <v>0</v>
      </c>
      <c r="O75" s="78">
        <f>O77+O78</f>
        <v>0</v>
      </c>
      <c r="P75" s="78">
        <f>P77+P78</f>
        <v>0</v>
      </c>
      <c r="Q75" s="78">
        <f>Q77+Q78</f>
        <v>0</v>
      </c>
      <c r="R75" s="73">
        <f>Q75+P75</f>
        <v>0</v>
      </c>
      <c r="S75" s="81">
        <f>S77+S78</f>
        <v>0</v>
      </c>
      <c r="T75" s="82">
        <f>T77+T78</f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18.75">
      <c r="A76" s="33" t="s">
        <v>22</v>
      </c>
      <c r="B76" s="21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9"/>
      <c r="T76" s="80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8.75">
      <c r="A77" s="33" t="s">
        <v>56</v>
      </c>
      <c r="B77" s="25" t="s">
        <v>57</v>
      </c>
      <c r="C77" s="73">
        <f aca="true" t="shared" si="20" ref="C77:C83">F77+G77+H77</f>
        <v>0</v>
      </c>
      <c r="D77" s="78"/>
      <c r="E77" s="73"/>
      <c r="F77" s="73">
        <f>E77+D77</f>
        <v>0</v>
      </c>
      <c r="G77" s="73"/>
      <c r="H77" s="73"/>
      <c r="I77" s="73">
        <f aca="true" t="shared" si="21" ref="I77:I83">L77+M77+N77</f>
        <v>0</v>
      </c>
      <c r="J77" s="78"/>
      <c r="K77" s="73"/>
      <c r="L77" s="73">
        <f>K77+J77</f>
        <v>0</v>
      </c>
      <c r="M77" s="73"/>
      <c r="N77" s="73"/>
      <c r="O77" s="73">
        <f aca="true" t="shared" si="22" ref="O77:O83">R77+S77+T77</f>
        <v>0</v>
      </c>
      <c r="P77" s="78"/>
      <c r="Q77" s="73"/>
      <c r="R77" s="73">
        <f>Q77+P77</f>
        <v>0</v>
      </c>
      <c r="S77" s="79"/>
      <c r="T77" s="80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20" ht="47.25">
      <c r="A78" s="33" t="s">
        <v>58</v>
      </c>
      <c r="B78" s="25" t="s">
        <v>59</v>
      </c>
      <c r="C78" s="73">
        <f t="shared" si="20"/>
        <v>0</v>
      </c>
      <c r="D78" s="78"/>
      <c r="E78" s="73"/>
      <c r="F78" s="73">
        <f aca="true" t="shared" si="23" ref="F78:F83">E78+D78</f>
        <v>0</v>
      </c>
      <c r="G78" s="73"/>
      <c r="H78" s="73"/>
      <c r="I78" s="73">
        <f t="shared" si="21"/>
        <v>0</v>
      </c>
      <c r="J78" s="78"/>
      <c r="K78" s="73"/>
      <c r="L78" s="73">
        <f aca="true" t="shared" si="24" ref="L78:L83">K78+J78</f>
        <v>0</v>
      </c>
      <c r="M78" s="73"/>
      <c r="N78" s="73"/>
      <c r="O78" s="73">
        <f t="shared" si="22"/>
        <v>0</v>
      </c>
      <c r="P78" s="78"/>
      <c r="Q78" s="73"/>
      <c r="R78" s="73">
        <f aca="true" t="shared" si="25" ref="R78:R83">Q78+P78</f>
        <v>0</v>
      </c>
      <c r="S78" s="79"/>
      <c r="T78" s="80"/>
    </row>
    <row r="79" spans="1:20" ht="18.75">
      <c r="A79" s="33" t="s">
        <v>60</v>
      </c>
      <c r="B79" s="25">
        <v>1320</v>
      </c>
      <c r="C79" s="73">
        <f t="shared" si="20"/>
        <v>0</v>
      </c>
      <c r="D79" s="78"/>
      <c r="E79" s="73"/>
      <c r="F79" s="73">
        <f t="shared" si="23"/>
        <v>0</v>
      </c>
      <c r="G79" s="73"/>
      <c r="H79" s="73"/>
      <c r="I79" s="73">
        <f t="shared" si="21"/>
        <v>0</v>
      </c>
      <c r="J79" s="78"/>
      <c r="K79" s="73"/>
      <c r="L79" s="73">
        <f t="shared" si="24"/>
        <v>0</v>
      </c>
      <c r="M79" s="73"/>
      <c r="N79" s="73"/>
      <c r="O79" s="73">
        <f t="shared" si="22"/>
        <v>0</v>
      </c>
      <c r="P79" s="78"/>
      <c r="Q79" s="73"/>
      <c r="R79" s="73">
        <f t="shared" si="25"/>
        <v>0</v>
      </c>
      <c r="S79" s="79"/>
      <c r="T79" s="80"/>
    </row>
    <row r="80" spans="1:20" ht="18.75">
      <c r="A80" s="33" t="s">
        <v>61</v>
      </c>
      <c r="B80" s="25">
        <v>1330</v>
      </c>
      <c r="C80" s="73">
        <f t="shared" si="20"/>
        <v>0</v>
      </c>
      <c r="D80" s="78"/>
      <c r="E80" s="73"/>
      <c r="F80" s="73">
        <f t="shared" si="23"/>
        <v>0</v>
      </c>
      <c r="G80" s="73"/>
      <c r="H80" s="73"/>
      <c r="I80" s="73">
        <f t="shared" si="21"/>
        <v>0</v>
      </c>
      <c r="J80" s="78"/>
      <c r="K80" s="73"/>
      <c r="L80" s="73">
        <f t="shared" si="24"/>
        <v>0</v>
      </c>
      <c r="M80" s="73"/>
      <c r="N80" s="73"/>
      <c r="O80" s="73">
        <f t="shared" si="22"/>
        <v>0</v>
      </c>
      <c r="P80" s="78"/>
      <c r="Q80" s="73"/>
      <c r="R80" s="73">
        <f t="shared" si="25"/>
        <v>0</v>
      </c>
      <c r="S80" s="79"/>
      <c r="T80" s="80"/>
    </row>
    <row r="81" spans="1:20" ht="18.75">
      <c r="A81" s="33" t="s">
        <v>62</v>
      </c>
      <c r="B81" s="25">
        <v>1340</v>
      </c>
      <c r="C81" s="78">
        <f>C82+C83</f>
        <v>157747.6</v>
      </c>
      <c r="D81" s="78">
        <f>D82+D83</f>
        <v>157747.6</v>
      </c>
      <c r="E81" s="78">
        <f>E82+E83</f>
        <v>0</v>
      </c>
      <c r="F81" s="73">
        <f t="shared" si="23"/>
        <v>157747.6</v>
      </c>
      <c r="G81" s="78">
        <f>G82+G83</f>
        <v>0</v>
      </c>
      <c r="H81" s="78">
        <f>H82+H83</f>
        <v>0</v>
      </c>
      <c r="I81" s="78">
        <f>I82+I83</f>
        <v>185623.8</v>
      </c>
      <c r="J81" s="78">
        <f>J82+J83</f>
        <v>185623.8</v>
      </c>
      <c r="K81" s="78">
        <f>K82+K83</f>
        <v>0</v>
      </c>
      <c r="L81" s="73">
        <f t="shared" si="24"/>
        <v>185623.8</v>
      </c>
      <c r="M81" s="78">
        <f>M82+M83</f>
        <v>0</v>
      </c>
      <c r="N81" s="78">
        <f>N82+N83</f>
        <v>0</v>
      </c>
      <c r="O81" s="78">
        <f>O82+O83</f>
        <v>244495</v>
      </c>
      <c r="P81" s="78">
        <f>P82+P83</f>
        <v>244495</v>
      </c>
      <c r="Q81" s="78">
        <f>Q82+Q83</f>
        <v>0</v>
      </c>
      <c r="R81" s="73">
        <f t="shared" si="25"/>
        <v>244495</v>
      </c>
      <c r="S81" s="81">
        <f>S82+S83</f>
        <v>0</v>
      </c>
      <c r="T81" s="82">
        <f>T82+T83</f>
        <v>0</v>
      </c>
    </row>
    <row r="82" spans="1:20" ht="18.75">
      <c r="A82" s="33" t="s">
        <v>67</v>
      </c>
      <c r="B82" s="25">
        <v>1340.23</v>
      </c>
      <c r="C82" s="73">
        <f t="shared" si="20"/>
        <v>0</v>
      </c>
      <c r="D82" s="78"/>
      <c r="E82" s="73"/>
      <c r="F82" s="73">
        <f t="shared" si="23"/>
        <v>0</v>
      </c>
      <c r="G82" s="73"/>
      <c r="H82" s="73"/>
      <c r="I82" s="73">
        <f t="shared" si="21"/>
        <v>0</v>
      </c>
      <c r="J82" s="78"/>
      <c r="K82" s="73"/>
      <c r="L82" s="73">
        <f t="shared" si="24"/>
        <v>0</v>
      </c>
      <c r="M82" s="73"/>
      <c r="N82" s="73"/>
      <c r="O82" s="73">
        <f t="shared" si="22"/>
        <v>0</v>
      </c>
      <c r="P82" s="78"/>
      <c r="Q82" s="73"/>
      <c r="R82" s="73">
        <f t="shared" si="25"/>
        <v>0</v>
      </c>
      <c r="S82" s="79"/>
      <c r="T82" s="80"/>
    </row>
    <row r="83" spans="1:20" ht="47.25">
      <c r="A83" s="37" t="s">
        <v>63</v>
      </c>
      <c r="B83" s="38" t="s">
        <v>64</v>
      </c>
      <c r="C83" s="73">
        <f t="shared" si="20"/>
        <v>157747.6</v>
      </c>
      <c r="D83" s="83">
        <f>312660*51%-1709</f>
        <v>157747.6</v>
      </c>
      <c r="E83" s="84"/>
      <c r="F83" s="84">
        <f t="shared" si="23"/>
        <v>157747.6</v>
      </c>
      <c r="G83" s="84"/>
      <c r="H83" s="84"/>
      <c r="I83" s="73">
        <f t="shared" si="21"/>
        <v>185623.8</v>
      </c>
      <c r="J83" s="83">
        <f>312660*58%+4281</f>
        <v>185623.8</v>
      </c>
      <c r="K83" s="84"/>
      <c r="L83" s="84">
        <f t="shared" si="24"/>
        <v>185623.8</v>
      </c>
      <c r="M83" s="84"/>
      <c r="N83" s="84"/>
      <c r="O83" s="73">
        <f t="shared" si="22"/>
        <v>244495</v>
      </c>
      <c r="P83" s="83">
        <f>312660*75%+10000</f>
        <v>244495</v>
      </c>
      <c r="Q83" s="84"/>
      <c r="R83" s="84">
        <f t="shared" si="25"/>
        <v>244495</v>
      </c>
      <c r="S83" s="84"/>
      <c r="T83" s="84"/>
    </row>
    <row r="84" spans="1:20" ht="18.75">
      <c r="A84" s="42"/>
      <c r="B84" s="25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1:20" ht="18.75">
      <c r="A85" s="54" t="s">
        <v>131</v>
      </c>
      <c r="B85" s="53"/>
      <c r="C85" s="78">
        <f>C86+C87+C88</f>
        <v>4840234.08</v>
      </c>
      <c r="D85" s="78">
        <f>D86+D87+D88</f>
        <v>4840234.08</v>
      </c>
      <c r="E85" s="78"/>
      <c r="F85" s="78">
        <f>F86+F87+F88</f>
        <v>4840234.08</v>
      </c>
      <c r="G85" s="78"/>
      <c r="H85" s="78"/>
      <c r="I85" s="78">
        <f>I86+I87+I88</f>
        <v>5471570.96</v>
      </c>
      <c r="J85" s="78">
        <f>J86+J87+J88</f>
        <v>5471570.96</v>
      </c>
      <c r="K85" s="78"/>
      <c r="L85" s="78">
        <f>J85+K85</f>
        <v>5471570.96</v>
      </c>
      <c r="M85" s="78"/>
      <c r="N85" s="78"/>
      <c r="O85" s="78">
        <f>O86+O87+O88</f>
        <v>5717088.08</v>
      </c>
      <c r="P85" s="78">
        <f>P86+P87+P88</f>
        <v>5717088.08</v>
      </c>
      <c r="Q85" s="78"/>
      <c r="R85" s="78">
        <f>P85+Q85</f>
        <v>5717088.08</v>
      </c>
      <c r="S85" s="78"/>
      <c r="T85" s="78"/>
    </row>
    <row r="86" spans="1:20" ht="18.75">
      <c r="A86" s="55" t="s">
        <v>69</v>
      </c>
      <c r="B86" s="53">
        <v>1211</v>
      </c>
      <c r="C86" s="73">
        <f aca="true" t="shared" si="26" ref="C86:C92">F86+G86+H86</f>
        <v>3717537.84</v>
      </c>
      <c r="D86" s="78">
        <f>2693868*138%</f>
        <v>3717537.84</v>
      </c>
      <c r="E86" s="78"/>
      <c r="F86" s="78">
        <f>D86+E86</f>
        <v>3717537.84</v>
      </c>
      <c r="G86" s="78"/>
      <c r="H86" s="78"/>
      <c r="I86" s="73">
        <f>L86+M86+N86</f>
        <v>4202436.08</v>
      </c>
      <c r="J86" s="78">
        <f>2693868*156%+2</f>
        <v>4202436.08</v>
      </c>
      <c r="K86" s="78"/>
      <c r="L86" s="78">
        <f>J86+K86</f>
        <v>4202436.08</v>
      </c>
      <c r="M86" s="78"/>
      <c r="N86" s="78"/>
      <c r="O86" s="73">
        <f>R86+S86+T86</f>
        <v>4391004.84</v>
      </c>
      <c r="P86" s="78">
        <f>2693868*163%</f>
        <v>4391004.84</v>
      </c>
      <c r="Q86" s="78"/>
      <c r="R86" s="78">
        <f>P86+Q86</f>
        <v>4391004.84</v>
      </c>
      <c r="S86" s="78"/>
      <c r="T86" s="78"/>
    </row>
    <row r="87" spans="1:20" ht="18.75">
      <c r="A87" s="55" t="s">
        <v>16</v>
      </c>
      <c r="B87" s="53">
        <v>1213</v>
      </c>
      <c r="C87" s="73">
        <f t="shared" si="26"/>
        <v>1122696.24</v>
      </c>
      <c r="D87" s="78">
        <f>813548*138%</f>
        <v>1122696.24</v>
      </c>
      <c r="E87" s="78"/>
      <c r="F87" s="78">
        <f>D87+E87</f>
        <v>1122696.24</v>
      </c>
      <c r="G87" s="78"/>
      <c r="H87" s="78"/>
      <c r="I87" s="73">
        <f>L87+M87+N87</f>
        <v>1269134.8800000001</v>
      </c>
      <c r="J87" s="78">
        <f>813548*156%</f>
        <v>1269134.8800000001</v>
      </c>
      <c r="K87" s="78"/>
      <c r="L87" s="78">
        <f>J87+K87</f>
        <v>1269134.8800000001</v>
      </c>
      <c r="M87" s="78"/>
      <c r="N87" s="78"/>
      <c r="O87" s="73">
        <f>R87+S87+T87</f>
        <v>1326083.24</v>
      </c>
      <c r="P87" s="78">
        <f>813548*163%</f>
        <v>1326083.24</v>
      </c>
      <c r="Q87" s="78"/>
      <c r="R87" s="78">
        <f>P87+Q87</f>
        <v>1326083.24</v>
      </c>
      <c r="S87" s="78"/>
      <c r="T87" s="78"/>
    </row>
    <row r="88" spans="1:20" ht="30.75" customHeight="1">
      <c r="A88" s="55" t="s">
        <v>63</v>
      </c>
      <c r="B88" s="53" t="s">
        <v>64</v>
      </c>
      <c r="C88" s="73">
        <f t="shared" si="26"/>
        <v>0</v>
      </c>
      <c r="D88" s="78"/>
      <c r="E88" s="78"/>
      <c r="F88" s="78">
        <f>D88+E88</f>
        <v>0</v>
      </c>
      <c r="G88" s="78"/>
      <c r="H88" s="78"/>
      <c r="I88" s="73">
        <f>L88+M88+N88</f>
        <v>0</v>
      </c>
      <c r="J88" s="78"/>
      <c r="K88" s="78"/>
      <c r="L88" s="78">
        <f>J88+K88</f>
        <v>0</v>
      </c>
      <c r="M88" s="78"/>
      <c r="N88" s="78"/>
      <c r="O88" s="73">
        <f>R88+S88+T88</f>
        <v>0</v>
      </c>
      <c r="P88" s="78"/>
      <c r="Q88" s="78"/>
      <c r="R88" s="78">
        <f>P88+Q88</f>
        <v>0</v>
      </c>
      <c r="S88" s="78"/>
      <c r="T88" s="78"/>
    </row>
    <row r="89" spans="1:20" ht="18.75">
      <c r="A89" s="54" t="s">
        <v>130</v>
      </c>
      <c r="B89" s="53"/>
      <c r="C89" s="73">
        <f>C90</f>
        <v>240000</v>
      </c>
      <c r="D89" s="78"/>
      <c r="E89" s="78"/>
      <c r="F89" s="78"/>
      <c r="G89" s="78">
        <f>G90</f>
        <v>240000</v>
      </c>
      <c r="H89" s="78"/>
      <c r="I89" s="73">
        <f>I90</f>
        <v>250000</v>
      </c>
      <c r="J89" s="78"/>
      <c r="K89" s="78"/>
      <c r="L89" s="78"/>
      <c r="M89" s="78">
        <f>M90</f>
        <v>250000</v>
      </c>
      <c r="N89" s="78"/>
      <c r="O89" s="73">
        <f>O90</f>
        <v>250000</v>
      </c>
      <c r="P89" s="78"/>
      <c r="Q89" s="78"/>
      <c r="R89" s="78"/>
      <c r="S89" s="78">
        <f>S90</f>
        <v>250000</v>
      </c>
      <c r="T89" s="78"/>
    </row>
    <row r="90" spans="1:20" ht="18.75">
      <c r="A90" s="55" t="s">
        <v>67</v>
      </c>
      <c r="B90" s="53">
        <v>1340.23</v>
      </c>
      <c r="C90" s="73">
        <f t="shared" si="26"/>
        <v>240000</v>
      </c>
      <c r="D90" s="78"/>
      <c r="E90" s="78"/>
      <c r="F90" s="78">
        <f>D90+E90</f>
        <v>0</v>
      </c>
      <c r="G90" s="78">
        <v>240000</v>
      </c>
      <c r="H90" s="78"/>
      <c r="I90" s="73">
        <f>L90+M90+N90</f>
        <v>250000</v>
      </c>
      <c r="J90" s="78"/>
      <c r="K90" s="78"/>
      <c r="L90" s="78">
        <f>J90+K90</f>
        <v>0</v>
      </c>
      <c r="M90" s="78">
        <v>250000</v>
      </c>
      <c r="N90" s="78"/>
      <c r="O90" s="73">
        <f>R90+S90+T90</f>
        <v>250000</v>
      </c>
      <c r="P90" s="78"/>
      <c r="Q90" s="78"/>
      <c r="R90" s="78">
        <f>P90+Q90</f>
        <v>0</v>
      </c>
      <c r="S90" s="78">
        <v>250000</v>
      </c>
      <c r="T90" s="78"/>
    </row>
    <row r="91" spans="1:20" ht="18.75">
      <c r="A91" s="54" t="s">
        <v>127</v>
      </c>
      <c r="B91" s="53"/>
      <c r="C91" s="73">
        <f>C92</f>
        <v>56788</v>
      </c>
      <c r="D91" s="78">
        <f>D92</f>
        <v>56788</v>
      </c>
      <c r="E91" s="78"/>
      <c r="F91" s="78">
        <f>F92</f>
        <v>56788</v>
      </c>
      <c r="G91" s="78"/>
      <c r="H91" s="78"/>
      <c r="I91" s="73">
        <f>I92</f>
        <v>56788</v>
      </c>
      <c r="J91" s="73">
        <f>J92</f>
        <v>56788</v>
      </c>
      <c r="K91" s="78"/>
      <c r="L91" s="73">
        <f>L92</f>
        <v>56788</v>
      </c>
      <c r="M91" s="78"/>
      <c r="N91" s="78"/>
      <c r="O91" s="73">
        <f>O92</f>
        <v>56788</v>
      </c>
      <c r="P91" s="73">
        <f>P92</f>
        <v>56788</v>
      </c>
      <c r="Q91" s="78"/>
      <c r="R91" s="73">
        <f>R92</f>
        <v>56788</v>
      </c>
      <c r="S91" s="78"/>
      <c r="T91" s="78"/>
    </row>
    <row r="92" spans="1:20" ht="25.5">
      <c r="A92" s="55" t="s">
        <v>58</v>
      </c>
      <c r="B92" s="53" t="s">
        <v>64</v>
      </c>
      <c r="C92" s="73">
        <f t="shared" si="26"/>
        <v>56788</v>
      </c>
      <c r="D92" s="78">
        <v>56788</v>
      </c>
      <c r="E92" s="78"/>
      <c r="F92" s="78">
        <f>D92+E92</f>
        <v>56788</v>
      </c>
      <c r="G92" s="78"/>
      <c r="H92" s="78"/>
      <c r="I92" s="73">
        <f>L92+M92+N92</f>
        <v>56788</v>
      </c>
      <c r="J92" s="78">
        <v>56788</v>
      </c>
      <c r="K92" s="78"/>
      <c r="L92" s="78">
        <f>J92+K92</f>
        <v>56788</v>
      </c>
      <c r="M92" s="78"/>
      <c r="N92" s="78"/>
      <c r="O92" s="73">
        <f>R92+S92+T92</f>
        <v>56788</v>
      </c>
      <c r="P92" s="78">
        <v>56788</v>
      </c>
      <c r="Q92" s="78"/>
      <c r="R92" s="78">
        <f>P92+Q92</f>
        <v>56788</v>
      </c>
      <c r="S92" s="78"/>
      <c r="T92" s="78"/>
    </row>
    <row r="93" spans="1:20" ht="15.75">
      <c r="A93" s="39"/>
      <c r="B93" s="40"/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5.75">
      <c r="A94" s="39"/>
      <c r="B94" s="40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5.75">
      <c r="A95" s="39"/>
      <c r="B95" s="40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17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9.5" thickBot="1">
      <c r="A97" s="18" t="s">
        <v>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6.5" thickBot="1">
      <c r="A98" s="19" t="s">
        <v>65</v>
      </c>
      <c r="B98" s="101"/>
      <c r="C98" s="102"/>
      <c r="D98" s="103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5.75">
      <c r="A99" s="26"/>
      <c r="B99" s="26"/>
      <c r="C99" s="26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8.75">
      <c r="A100" s="22" t="s">
        <v>70</v>
      </c>
      <c r="B100" s="22"/>
      <c r="C100" s="23"/>
      <c r="D100" s="23"/>
      <c r="E100" s="23"/>
      <c r="F100" s="23"/>
      <c r="G100" s="23"/>
      <c r="H100" s="23"/>
      <c r="I100" s="23"/>
      <c r="J100" s="23"/>
      <c r="K100" s="17"/>
      <c r="L100" s="17"/>
      <c r="M100" s="17"/>
      <c r="N100" s="17"/>
      <c r="O100" s="17"/>
      <c r="P100" s="17"/>
      <c r="Q100" s="17"/>
    </row>
    <row r="101" spans="1:17" ht="18.75">
      <c r="A101" s="22"/>
      <c r="B101" s="22"/>
      <c r="C101" s="22" t="s">
        <v>68</v>
      </c>
      <c r="D101" s="22"/>
      <c r="E101" s="22"/>
      <c r="F101" s="99" t="s">
        <v>129</v>
      </c>
      <c r="G101" s="99"/>
      <c r="H101" s="23"/>
      <c r="I101" s="23"/>
      <c r="J101" s="23"/>
      <c r="K101" s="29"/>
      <c r="L101" s="17"/>
      <c r="M101" s="17"/>
      <c r="N101" s="17"/>
      <c r="O101" s="17"/>
      <c r="P101" s="17"/>
      <c r="Q101" s="29"/>
    </row>
    <row r="102" spans="1:17" ht="18.75">
      <c r="A102" s="22"/>
      <c r="B102" s="22"/>
      <c r="C102" s="28" t="s">
        <v>71</v>
      </c>
      <c r="D102" s="28"/>
      <c r="E102" s="28"/>
      <c r="F102" s="28"/>
      <c r="G102" s="28"/>
      <c r="H102" s="28"/>
      <c r="I102" s="28"/>
      <c r="J102" s="28"/>
      <c r="K102" s="28"/>
      <c r="L102" s="17"/>
      <c r="M102" s="17"/>
      <c r="N102" s="17"/>
      <c r="O102" s="17"/>
      <c r="P102" s="17"/>
      <c r="Q102" s="28"/>
    </row>
    <row r="103" spans="1:17" ht="18.75">
      <c r="A103" s="22" t="s">
        <v>133</v>
      </c>
      <c r="B103" s="22"/>
      <c r="C103" s="22"/>
      <c r="D103" s="22"/>
      <c r="E103" s="22"/>
      <c r="F103" s="22"/>
      <c r="G103" s="22"/>
      <c r="H103" s="23"/>
      <c r="I103" s="23"/>
      <c r="J103" s="23"/>
      <c r="K103" s="23"/>
      <c r="L103" s="17"/>
      <c r="M103" s="17"/>
      <c r="N103" s="17"/>
      <c r="O103" s="17"/>
      <c r="P103" s="17"/>
      <c r="Q103" s="23"/>
    </row>
    <row r="104" spans="1:17" ht="18.75">
      <c r="A104" s="22"/>
      <c r="B104" s="22"/>
      <c r="C104" s="22" t="s">
        <v>68</v>
      </c>
      <c r="D104" s="22"/>
      <c r="E104" s="22"/>
      <c r="F104" s="99" t="s">
        <v>134</v>
      </c>
      <c r="G104" s="99"/>
      <c r="H104" s="23"/>
      <c r="I104" s="23"/>
      <c r="J104" s="23"/>
      <c r="K104" s="29"/>
      <c r="L104" s="17"/>
      <c r="M104" s="17"/>
      <c r="N104" s="17"/>
      <c r="O104" s="17"/>
      <c r="P104" s="17"/>
      <c r="Q104" s="29"/>
    </row>
    <row r="105" spans="1:17" ht="18.75">
      <c r="A105" s="22"/>
      <c r="B105" s="22"/>
      <c r="C105" s="22" t="s">
        <v>71</v>
      </c>
      <c r="D105" s="22"/>
      <c r="E105" s="22"/>
      <c r="F105" s="22"/>
      <c r="G105" s="22"/>
      <c r="H105" s="23"/>
      <c r="I105" s="23"/>
      <c r="J105" s="23"/>
      <c r="K105" s="27"/>
      <c r="L105" s="17"/>
      <c r="M105" s="17"/>
      <c r="N105" s="17"/>
      <c r="O105" s="17"/>
      <c r="P105" s="17"/>
      <c r="Q105" s="27"/>
    </row>
    <row r="106" spans="1:17" ht="18.75">
      <c r="A106" s="24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17"/>
      <c r="M106" s="17"/>
      <c r="N106" s="17"/>
      <c r="O106" s="17"/>
      <c r="P106" s="17"/>
      <c r="Q106" s="23"/>
    </row>
    <row r="107" spans="1:17" ht="18.75">
      <c r="A107" s="24" t="s">
        <v>2</v>
      </c>
      <c r="B107" s="22"/>
      <c r="C107" s="23"/>
      <c r="D107" s="23"/>
      <c r="E107" s="23"/>
      <c r="F107" s="23"/>
      <c r="G107" s="100" t="s">
        <v>128</v>
      </c>
      <c r="H107" s="100"/>
      <c r="I107" s="100"/>
      <c r="J107" s="100"/>
      <c r="K107" s="100"/>
      <c r="L107" s="17"/>
      <c r="M107" s="17"/>
      <c r="N107" s="17"/>
      <c r="O107" s="17"/>
      <c r="P107" s="17"/>
      <c r="Q107" s="30"/>
    </row>
    <row r="108" spans="12:17" ht="18.75">
      <c r="L108" s="23"/>
      <c r="M108" s="23"/>
      <c r="N108" s="23"/>
      <c r="O108" s="23"/>
      <c r="P108" s="17"/>
      <c r="Q108" s="23"/>
    </row>
    <row r="109" spans="1:16" ht="18.75">
      <c r="A109" s="2"/>
      <c r="B109" s="22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</sheetData>
  <sheetProtection/>
  <mergeCells count="18">
    <mergeCell ref="F104:G104"/>
    <mergeCell ref="G107:K107"/>
    <mergeCell ref="B98:D98"/>
    <mergeCell ref="F101:G101"/>
    <mergeCell ref="I7:I8"/>
    <mergeCell ref="J7:L7"/>
    <mergeCell ref="C7:C8"/>
    <mergeCell ref="D7:F7"/>
    <mergeCell ref="A1:T1"/>
    <mergeCell ref="A4:A8"/>
    <mergeCell ref="B4:B8"/>
    <mergeCell ref="C4:T4"/>
    <mergeCell ref="C5:T5"/>
    <mergeCell ref="C6:H6"/>
    <mergeCell ref="O7:O8"/>
    <mergeCell ref="P7:R7"/>
    <mergeCell ref="I6:N6"/>
    <mergeCell ref="O6:T6"/>
  </mergeCells>
  <printOptions/>
  <pageMargins left="0.1968503937007874" right="0.15748031496062992" top="0.31496062992125984" bottom="0.1968503937007874" header="0.31496062992125984" footer="0.15748031496062992"/>
  <pageSetup horizontalDpi="600" verticalDpi="600" orientation="landscape" paperSize="9" scale="41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Бух2</cp:lastModifiedBy>
  <cp:lastPrinted>2013-12-25T10:41:39Z</cp:lastPrinted>
  <dcterms:created xsi:type="dcterms:W3CDTF">2010-08-14T10:06:16Z</dcterms:created>
  <dcterms:modified xsi:type="dcterms:W3CDTF">2014-10-23T05:34:23Z</dcterms:modified>
  <cp:category/>
  <cp:version/>
  <cp:contentType/>
  <cp:contentStatus/>
</cp:coreProperties>
</file>